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 s="1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<sst xmlns="http://schemas.openxmlformats.org/spreadsheetml/2006/main" count="9883" uniqueCount="886">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</sst>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GARABITO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48.889810217177157</c:v>
                </c:pt>
                <c:pt idx="1">
                  <c:v>64.665032969859169</c:v>
                </c:pt>
                <c:pt idx="2">
                  <c:v>54.080270786043592</c:v>
                </c:pt>
                <c:pt idx="3">
                  <c:v>59.497851715156159</c:v>
                </c:pt>
                <c:pt idx="4">
                  <c:v>32.874567357441656</c:v>
                </c:pt>
                <c:pt idx="5">
                  <c:v>32.518055178554512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611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48.889810217177157</v>
      </c>
      <c r="AA1" s="147">
        <f t="shared" ref="AA1:AE1" si="0">AA3</f>
        <v>64.665032969859169</v>
      </c>
      <c r="AB1" s="147">
        <f t="shared" si="0"/>
        <v>54.080270786043592</v>
      </c>
      <c r="AC1" s="147">
        <f t="shared" si="0"/>
        <v>59.497851715156159</v>
      </c>
      <c r="AD1" s="147">
        <f t="shared" si="0"/>
        <v>32.874567357441656</v>
      </c>
      <c r="AE1" s="147">
        <f t="shared" si="0"/>
        <v>32.518055178554512</v>
      </c>
      <c r="AF1" s="147" t="str">
        <f>HLOOKUP(AF3,$Z$1:$AE$2,2,FALSE)</f>
        <v>Infraestructura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48.889810217177157</v>
      </c>
      <c r="AA3" s="147">
        <f>VLOOKUP($A$1,Valores!$A$5:$J$86,6,FALSE)</f>
        <v>64.665032969859169</v>
      </c>
      <c r="AB3" s="147">
        <f>VLOOKUP($A$1,Valores!$A$5:$J$86,7,FALSE)</f>
        <v>54.080270786043592</v>
      </c>
      <c r="AC3" s="147">
        <f>VLOOKUP($A$1,Valores!$A$5:$J$86,8,FALSE)</f>
        <v>59.497851715156159</v>
      </c>
      <c r="AD3" s="147">
        <f>VLOOKUP($A$1,Valores!$A$5:$J$86,9,FALSE)</f>
        <v>32.874567357441656</v>
      </c>
      <c r="AE3" s="147">
        <f>VLOOKUP($A$1,Valores!$A$5:$J$86,10,FALSE)</f>
        <v>32.518055178554512</v>
      </c>
      <c r="AF3" s="147">
        <f>MAX(Z3:AE3)</f>
        <v>64.665032969859169</v>
      </c>
      <c r="AG3" s="147">
        <f>MIN(Z3:AE3)</f>
        <v>32.518055178554512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22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48.754264704038704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65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Limitado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68</v>
      </c>
      <c r="BF7">
        <f>VLOOKUP(A1,rankings!A5:I86,5,FALSE)</f>
        <v>37</v>
      </c>
      <c r="BG7">
        <f>VLOOKUP(A1,rankings!A5:I86,6,FALSE)</f>
        <v>63</v>
      </c>
      <c r="BH7">
        <f>VLOOKUP(A1,rankings!A5:I86,7,FALSE)</f>
        <v>69</v>
      </c>
      <c r="BI7">
        <f>VLOOKUP(A1,rankings!A5:I86,8,FALSE)</f>
        <v>73</v>
      </c>
      <c r="BJ7">
        <f>VLOOKUP(A1,rankings!A5:I86,9,FALSE)</f>
        <v>43</v>
      </c>
      <c r="BK7">
        <f>IF(AF1=Z6,BE7,IF(AF1=AA6,BF7,IF(AF1=AB6,BG7,IF(AF1=AC6,BH7,IF(AF1=AD6,BI7,IF(AF1=AE6,BJ7,""))))))</f>
        <v>37</v>
      </c>
      <c r="BL7">
        <f>IF(AG1=Z6,BE7,IF(AG1=AA6,BF7,IF(AG1=AB6,BG7,IF(AG1=AC6,BH7,IF(AG1=AD6,BI7,IF(AG1=AE6,BJ7,""))))))</f>
        <v>43</v>
      </c>
    </row>
    <row r="8" spans="1:84">
      <c r="A8" s="72"/>
      <c r="B8" s="229" t="str">
        <f>VLOOKUP(R6,$BE$36:$BF$40,2,FALSE)</f>
        <v>"Evidencia condiciones sub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PACIFICO 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PUNTARENAS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2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26028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7756</v>
      </c>
      <c r="I14" s="235"/>
      <c r="J14" s="211">
        <f>H14/$H$13</f>
        <v>0.2979867834639619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16996</v>
      </c>
      <c r="I15" s="235"/>
      <c r="J15" s="211">
        <f>H15/$H$13</f>
        <v>0.65298908867373595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1276</v>
      </c>
      <c r="I16" s="236"/>
      <c r="J16" s="232">
        <f>H16/$H$13</f>
        <v>4.9024127862302133E-2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0.6936406168774909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Infraestructura</v>
      </c>
      <c r="P22" s="103"/>
      <c r="Q22" s="103"/>
      <c r="R22" s="103"/>
      <c r="S22" s="103" t="s">
        <v>724</v>
      </c>
      <c r="T22" s="112">
        <f>AF3</f>
        <v>64.665032969859169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37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82</v>
      </c>
      <c r="BF23">
        <f>VLOOKUP($A$1,rankings!$A$5:$AH$86,11,FALSE)</f>
        <v>73</v>
      </c>
      <c r="BG23">
        <f>VLOOKUP($A$1,rankings!$A$5:$AH$86,12,FALSE)</f>
        <v>66</v>
      </c>
      <c r="BH23">
        <f>VLOOKUP($A$1,rankings!$A$5:$AH$86,13,FALSE)</f>
        <v>58</v>
      </c>
      <c r="BI23">
        <f>VLOOKUP($A$1,rankings!$A$5:$AH$86,14,FALSE)</f>
        <v>4</v>
      </c>
      <c r="BJ23">
        <f>VLOOKUP($A$1,rankings!$A$5:$AH$86,15,FALSE)</f>
        <v>9</v>
      </c>
      <c r="BK23">
        <f>VLOOKUP($A$1,rankings!$A$5:$AH$86,16,FALSE)</f>
        <v>61</v>
      </c>
      <c r="BL23">
        <f>VLOOKUP($A$1,rankings!$A$5:$AH$86,17,FALSE)</f>
        <v>45</v>
      </c>
      <c r="BM23">
        <f>VLOOKUP($A$1,rankings!$A$5:$AH$86,18,FALSE)</f>
        <v>17</v>
      </c>
      <c r="BN23">
        <f>VLOOKUP($A$1,rankings!$A$5:$AH$86,19,FALSE)</f>
        <v>47</v>
      </c>
      <c r="BO23">
        <f>VLOOKUP($A$1,rankings!$A$5:$AH$86,20,FALSE)</f>
        <v>31</v>
      </c>
      <c r="BP23">
        <f>VLOOKUP($A$1,rankings!$A$5:$AH$86,21,FALSE)</f>
        <v>41</v>
      </c>
      <c r="BQ23">
        <f>VLOOKUP($A$1,rankings!$A$5:$AH$86,22,FALSE)</f>
        <v>78</v>
      </c>
      <c r="BR23">
        <f>VLOOKUP($A$1,rankings!$A$5:$AH$86,23,FALSE)</f>
        <v>62</v>
      </c>
      <c r="BS23">
        <f>VLOOKUP($A$1,rankings!$A$5:$AH$86,24,FALSE)</f>
        <v>44</v>
      </c>
      <c r="BT23">
        <f>VLOOKUP($A$1,rankings!$A$5:$AH$86,25,FALSE)</f>
        <v>69</v>
      </c>
      <c r="BU23">
        <f>VLOOKUP($A$1,rankings!$A$5:$AH$86,26,FALSE)</f>
        <v>56</v>
      </c>
      <c r="BV23">
        <f>VLOOKUP($A$1,rankings!$A$5:$AH$86,27,FALSE)</f>
        <v>44</v>
      </c>
      <c r="BW23">
        <f>VLOOKUP($A$1,rankings!$A$5:$AH$86,28,FALSE)</f>
        <v>79</v>
      </c>
      <c r="BX23">
        <f>VLOOKUP($A$1,rankings!$A$5:$AH$86,29,FALSE)</f>
        <v>80</v>
      </c>
      <c r="BY23">
        <f>VLOOKUP($A$1,rankings!$A$5:$AH$86,30,FALSE)</f>
        <v>56</v>
      </c>
      <c r="BZ23">
        <f>VLOOKUP($A$1,rankings!$A$5:$AH$86,31,FALSE)</f>
        <v>58</v>
      </c>
      <c r="CA23">
        <f>VLOOKUP($A$1,rankings!$A$5:$AH$86,32,FALSE)</f>
        <v>55</v>
      </c>
      <c r="CB23">
        <f>VLOOKUP($A$1,rankings!$A$5:$AH$86,33,FALSE)</f>
        <v>26</v>
      </c>
      <c r="CC23">
        <f>VLOOKUP($A$1,rankings!$A$5:$AH$86,34,FALSE)</f>
        <v>44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4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Administración presupuestaria</v>
      </c>
      <c r="BG24" s="27" t="str">
        <f>VLOOKUP($A$1,Categorias!$A$5:$AI$86,VLOOKUP(BF24,$BE$42:$BF$67,2,FALSE),FALSE)</f>
        <v>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Instituciones</v>
      </c>
      <c r="BK24" s="27">
        <f>SMALL(BE23:CC23,2)</f>
        <v>9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Compromiso  con la sostenibilidad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Instituciones</v>
      </c>
      <c r="BO24" s="27">
        <f>SMALL(BE23:CC23,3)</f>
        <v>17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Acceso a servicios públicos</v>
      </c>
      <c r="BQ24" s="27" t="str">
        <f>VLOOKUP($A$1,Categorias!$A$5:$AI$86,VLOOKUP(BP24,$BE$42:$BF$67,2,FALSE),FALSE)</f>
        <v>Muy 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Infraestructura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32.518055178554512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43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82</v>
      </c>
      <c r="BF28">
        <f>VLOOKUP($A$1,rankings!$A$5:$AH$86,11,FALSE)</f>
        <v>73</v>
      </c>
      <c r="BG28">
        <f>VLOOKUP($A$1,rankings!$A$5:$AH$86,12,FALSE)</f>
        <v>66</v>
      </c>
      <c r="BH28">
        <f>VLOOKUP($A$1,rankings!$A$5:$AH$86,13,FALSE)</f>
        <v>58</v>
      </c>
      <c r="BI28">
        <f>VLOOKUP($A$1,rankings!$A$5:$AH$86,14,FALSE)</f>
        <v>4</v>
      </c>
      <c r="BJ28">
        <f>VLOOKUP($A$1,rankings!$A$5:$AH$86,15,FALSE)</f>
        <v>9</v>
      </c>
      <c r="BK28">
        <f>VLOOKUP($A$1,rankings!$A$5:$AH$86,16,FALSE)</f>
        <v>61</v>
      </c>
      <c r="BL28">
        <f>VLOOKUP($A$1,rankings!$A$5:$AH$86,17,FALSE)</f>
        <v>45</v>
      </c>
      <c r="BM28">
        <f>VLOOKUP($A$1,rankings!$A$5:$AH$86,18,FALSE)</f>
        <v>17</v>
      </c>
      <c r="BN28">
        <f>VLOOKUP($A$1,rankings!$A$5:$AH$86,19,FALSE)</f>
        <v>47</v>
      </c>
      <c r="BO28">
        <f>VLOOKUP($A$1,rankings!$A$5:$AH$86,20,FALSE)</f>
        <v>31</v>
      </c>
      <c r="BP28">
        <f>VLOOKUP($A$1,rankings!$A$5:$AH$86,21,FALSE)</f>
        <v>41</v>
      </c>
      <c r="BQ28">
        <f>VLOOKUP($A$1,rankings!$A$5:$AH$86,22,FALSE)</f>
        <v>78</v>
      </c>
      <c r="BR28">
        <f>VLOOKUP($A$1,rankings!$A$5:$AH$86,23,FALSE)</f>
        <v>62</v>
      </c>
      <c r="BS28">
        <f>VLOOKUP($A$1,rankings!$A$5:$AH$86,24,FALSE)</f>
        <v>44</v>
      </c>
      <c r="BT28">
        <f>VLOOKUP($A$1,rankings!$A$5:$AH$86,25,FALSE)</f>
        <v>69</v>
      </c>
      <c r="BU28">
        <f>VLOOKUP($A$1,rankings!$A$5:$AH$86,26,FALSE)</f>
        <v>56</v>
      </c>
      <c r="BV28">
        <f>VLOOKUP($A$1,rankings!$A$5:$AH$86,27,FALSE)</f>
        <v>44</v>
      </c>
      <c r="BW28">
        <f>VLOOKUP($A$1,rankings!$A$5:$AH$86,28,FALSE)</f>
        <v>79</v>
      </c>
      <c r="BX28">
        <f>VLOOKUP($A$1,rankings!$A$5:$AH$86,29,FALSE)</f>
        <v>80</v>
      </c>
      <c r="BY28">
        <f>VLOOKUP($A$1,rankings!$A$5:$AH$86,30,FALSE)</f>
        <v>56</v>
      </c>
      <c r="BZ28">
        <f>VLOOKUP($A$1,rankings!$A$5:$AH$86,31,FALSE)</f>
        <v>58</v>
      </c>
      <c r="CA28">
        <f>VLOOKUP($A$1,rankings!$A$5:$AH$86,32,FALSE)</f>
        <v>55</v>
      </c>
      <c r="CB28">
        <f>VLOOKUP($A$1,rankings!$A$5:$AH$86,33,FALSE)</f>
        <v>26</v>
      </c>
      <c r="CC28">
        <f>VLOOKUP($A$1,rankings!$A$5:$AH$86,34,FALSE)</f>
        <v>44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82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Seguridad</v>
      </c>
      <c r="BG29" s="27" t="str">
        <f>VLOOKUP($A$1,Categorias!$A$5:$AI$86,VLOOKUP(BF29,$BE$42:$BF$67,2,FALSE),FALSE)</f>
        <v>Muy bajo</v>
      </c>
      <c r="BH29" s="27" t="str">
        <f>VLOOKUP(BF29,$BE$42:$BG$67,3,FALSE)</f>
        <v>Instituciones</v>
      </c>
      <c r="BK29" s="27">
        <f>LARGE(BE28:CC28,2)</f>
        <v>80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Cobertura educativa</v>
      </c>
      <c r="BM29" s="27" t="str">
        <f>VLOOKUP($A$1,Categorias!$A$5:$AI$86,VLOOKUP(BL29,$BE$42:$BF$67,2,FALSE),FALSE)</f>
        <v>Muy bajo</v>
      </c>
      <c r="BN29" s="27" t="str">
        <f>VLOOKUP(BL29,$BE$42:$BG$67,3,FALSE)</f>
        <v>Habilidades</v>
      </c>
      <c r="BO29" s="27">
        <f>LARGE(BE28:CC28,3)</f>
        <v>79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Habilidades en ciencia y tecnología</v>
      </c>
      <c r="BQ29" s="27" t="str">
        <f>VLOOKUP($A$1,Categorias!$A$5:$AI$86,VLOOKUP(BP29,$BE$42:$BF$67,2,FALSE),FALSE)</f>
        <v>Muy bajo</v>
      </c>
      <c r="BR29" s="27" t="str">
        <f>VLOOKUP(BP29,$BE$42:$BG$67,3,FALSE)</f>
        <v>Habilidades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Administración presupuestaria</v>
      </c>
      <c r="C35" s="196"/>
      <c r="D35" s="196"/>
      <c r="E35" s="196"/>
      <c r="F35" s="154">
        <f>BE24</f>
        <v>4</v>
      </c>
      <c r="G35" s="158" t="str">
        <f>IF(OR(T35="Muy alto",T35="Alto"),VLOOKUP(B35,$BE$42:$BJ$67,4,FALSE),IF(T35="Medio",VLOOKUP(B35,$BE$42:$BJ$67,5,FALSE),IF(OR(T35="Muy bajo",T35="Bajo"),VLOOKUP(B35,$BE$42:$BJ$67,6,FALSE),"Nada")))</f>
        <v>Los recursos presupuestarios son fuertemente invertidos en servicios comunitarios y obras de capital con impacto territorial.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Compromiso  con la sostenibilidad</v>
      </c>
      <c r="C38" s="196"/>
      <c r="D38" s="196"/>
      <c r="E38" s="196"/>
      <c r="F38" s="154">
        <f>BK24</f>
        <v>9</v>
      </c>
      <c r="G38" s="158" t="str">
        <f>IF(OR(T38="Muy alto",T38="Alto"),VLOOKUP(B38,$BE$42:$BJ$67,4,FALSE),IF(T38="Medio",VLOOKUP(B38,$BE$42:$BJ$67,5,FALSE),IF(OR(T38="Muy bajo",T38="Bajo"),VLOOKUP(B38,$BE$42:$BJ$67,6,FALSE),"Nada")))</f>
        <v>La Municipalidad implementa acciones y estrategias para un desarrollo sostenible y amigable con el ambiente.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Acceso a servicios públicos</v>
      </c>
      <c r="C41" s="196"/>
      <c r="D41" s="196"/>
      <c r="E41" s="196"/>
      <c r="F41" s="154">
        <f>BO24</f>
        <v>17</v>
      </c>
      <c r="G41" s="158" t="str">
        <f>IF(OR(T41="Muy alto",T41="Alto"),VLOOKUP(B41,$BE$42:$BJ$67,4,FALSE),IF(T41="Medio",VLOOKUP(B41,$BE$42:$BJ$67,5,FALSE),IF(OR(T41="Muy bajo",T41="Bajo"),VLOOKUP(B41,$BE$42:$BJ$67,6,FALSE),"Nada")))</f>
        <v>Muestra una alta prestación de servicios públicos básicos a la ciudadanía.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Muy 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Seguridad</v>
      </c>
      <c r="C47" s="196"/>
      <c r="D47" s="196"/>
      <c r="E47" s="196"/>
      <c r="F47" s="154">
        <f>BE29</f>
        <v>82</v>
      </c>
      <c r="G47" s="158" t="str">
        <f>IF(OR(T47="Muy alto",T47="Alto"),VLOOKUP(B47,$BE$42:$BJ$67,4,FALSE),IF(T47="Medio",VLOOKUP(B47,$BE$42:$BJ$67,5,FALSE),IF(OR(T47="Muy bajo",T47="Bajo"),VLOOKUP(B47,$BE$42:$BJ$67,6,FALSE),"Nada")))</f>
        <v>Las elevadas tasas de delincuencia amenazan la seguridad de sus habitantes y de las empresas allí establecidas.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Cobertura educativa</v>
      </c>
      <c r="C50" s="196"/>
      <c r="D50" s="196"/>
      <c r="E50" s="196"/>
      <c r="F50" s="199">
        <f>BK29</f>
        <v>80</v>
      </c>
      <c r="G50" s="158" t="str">
        <f>IF(OR(T50="Muy alto",T50="Alto"),VLOOKUP(B50,$BE$42:$BJ$67,4,FALSE),IF(T50="Medio",VLOOKUP(B50,$BE$42:$BJ$67,5,FALSE),IF(OR(T50="Muy bajo",T50="Bajo"),VLOOKUP(B50,$BE$42:$BJ$67,6,FALSE),"Nada")))</f>
        <v>Muestra bajas tasas de asistencia a la eduación preescolar (Ciclo Materno Infantl y Transición) y a la educación secundaria.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Habilidades en ciencia y tecnología</v>
      </c>
      <c r="C53" s="196"/>
      <c r="D53" s="196"/>
      <c r="E53" s="196"/>
      <c r="F53" s="154">
        <f>BO29</f>
        <v>79</v>
      </c>
      <c r="G53" s="158" t="str">
        <f>IF(OR(T53="Muy alto",T53="Alto"),VLOOKUP(B53,$BE$42:$BJ$67,4,FALSE),IF(T53="Medio",VLOOKUP(B53,$BE$42:$BJ$67,5,FALSE),IF(OR(T53="Muy bajo",T53="Bajo"),VLOOKUP(B53,$BE$42:$BJ$67,6,FALSE),"Nada")))</f>
        <v>Muy pocos de los graduados universitarios cuentan con competencias y habilidades en las áreas de Ciencia y Tecnología.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GARABITO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48.889810217177157</v>
      </c>
      <c r="T59" s="205"/>
      <c r="U59" s="206">
        <f>AZ59</f>
        <v>68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48.889810217177157</v>
      </c>
      <c r="AY59" s="21">
        <v>4</v>
      </c>
      <c r="AZ59" s="135">
        <f>VLOOKUP($A$1,rankings!$A$5:$AH$86,AY59,FALSE)</f>
        <v>68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31.858117926519576</v>
      </c>
      <c r="T60" s="186"/>
      <c r="U60" s="187">
        <f t="shared" ref="U60:U67" si="2">AZ60</f>
        <v>82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31.858117926519576</v>
      </c>
      <c r="AY60" s="21">
        <v>10</v>
      </c>
      <c r="AZ60" s="135">
        <f>VLOOKUP($A$1,rankings!$A$5:$AH$86,AY60,FALSE)</f>
        <v>82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11.81986525353611</v>
      </c>
      <c r="Q61" s="172"/>
      <c r="R61" s="172"/>
      <c r="S61" s="160">
        <f t="shared" si="1"/>
        <v>76.929245359544083</v>
      </c>
      <c r="T61" s="160"/>
      <c r="U61" s="161">
        <f t="shared" si="2"/>
        <v>62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11.81986525353611</v>
      </c>
      <c r="AW61" s="135">
        <v>36</v>
      </c>
      <c r="AX61" s="134">
        <f>VLOOKUP($A$1,Valores!$A$5:$EO$86,AW61,FALSE)</f>
        <v>76.929245359544083</v>
      </c>
      <c r="AY61" s="135">
        <v>35</v>
      </c>
      <c r="AZ61" s="135">
        <f>VLOOKUP($A$1,rankings!$A$5:$EN$86,AY61,FALSE)</f>
        <v>62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283.67676608486664</v>
      </c>
      <c r="Q62" s="172"/>
      <c r="R62" s="172"/>
      <c r="S62" s="160">
        <f t="shared" si="1"/>
        <v>64.133678632051499</v>
      </c>
      <c r="T62" s="160"/>
      <c r="U62" s="161">
        <f t="shared" si="2"/>
        <v>73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283.67676608486664</v>
      </c>
      <c r="AW62" s="135">
        <v>37</v>
      </c>
      <c r="AX62" s="134">
        <f>VLOOKUP($A$1,Valores!$A$5:$EO$86,AW62,FALSE)</f>
        <v>64.133678632051499</v>
      </c>
      <c r="AY62" s="135">
        <v>36</v>
      </c>
      <c r="AZ62" s="135">
        <f>VLOOKUP($A$1,rankings!$A$5:$EN$86,AY62,FALSE)</f>
        <v>73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827.39056774752771</v>
      </c>
      <c r="Q63" s="172"/>
      <c r="R63" s="172"/>
      <c r="S63" s="160">
        <f t="shared" si="1"/>
        <v>0</v>
      </c>
      <c r="T63" s="160"/>
      <c r="U63" s="161">
        <f t="shared" si="2"/>
        <v>82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827.39056774752771</v>
      </c>
      <c r="AW63" s="135">
        <v>38</v>
      </c>
      <c r="AX63" s="134">
        <f>VLOOKUP($A$1,Valores!$A$5:$EO$86,AW63,FALSE)</f>
        <v>0</v>
      </c>
      <c r="AY63" s="135">
        <v>37</v>
      </c>
      <c r="AZ63" s="135">
        <f>VLOOKUP($A$1,rankings!$A$5:$EN$86,AY63,FALSE)</f>
        <v>82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665.85240928253415</v>
      </c>
      <c r="Q64" s="172"/>
      <c r="R64" s="172"/>
      <c r="S64" s="160">
        <f t="shared" si="1"/>
        <v>0</v>
      </c>
      <c r="T64" s="160"/>
      <c r="U64" s="161">
        <f t="shared" si="2"/>
        <v>82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665.85240928253415</v>
      </c>
      <c r="AW64" s="135">
        <v>39</v>
      </c>
      <c r="AX64" s="134">
        <f>VLOOKUP($A$1,Valores!$A$5:$EO$86,AW64,FALSE)</f>
        <v>0</v>
      </c>
      <c r="AY64" s="135">
        <v>38</v>
      </c>
      <c r="AZ64" s="135">
        <f>VLOOKUP($A$1,rankings!$A$5:$EN$86,AY64,FALSE)</f>
        <v>82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70.919191521216661</v>
      </c>
      <c r="Q65" s="172"/>
      <c r="R65" s="172"/>
      <c r="S65" s="160">
        <f t="shared" si="1"/>
        <v>50.085783567521844</v>
      </c>
      <c r="T65" s="160"/>
      <c r="U65" s="161">
        <f t="shared" si="2"/>
        <v>55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70.919191521216661</v>
      </c>
      <c r="AW65" s="135">
        <v>40</v>
      </c>
      <c r="AX65" s="134">
        <f>VLOOKUP($A$1,Valores!$A$5:$EO$86,AW65,FALSE)</f>
        <v>50.085783567521844</v>
      </c>
      <c r="AY65" s="135">
        <v>39</v>
      </c>
      <c r="AZ65" s="135">
        <f>VLOOKUP($A$1,rankings!$A$5:$EN$86,AY65,FALSE)</f>
        <v>55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382.17564319766751</v>
      </c>
      <c r="Q66" s="172"/>
      <c r="R66" s="172"/>
      <c r="S66" s="160">
        <f t="shared" si="1"/>
        <v>0</v>
      </c>
      <c r="T66" s="160"/>
      <c r="U66" s="161">
        <f t="shared" si="2"/>
        <v>82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382.17564319766751</v>
      </c>
      <c r="AW66" s="135">
        <v>41</v>
      </c>
      <c r="AX66" s="134">
        <f>VLOOKUP($A$1,Valores!$A$5:$EO$86,AW66,FALSE)</f>
        <v>0</v>
      </c>
      <c r="AY66" s="135">
        <v>40</v>
      </c>
      <c r="AZ66" s="135">
        <f>VLOOKUP($A$1,rankings!$A$5:$EN$86,AY66,FALSE)</f>
        <v>82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39.243777784496217</v>
      </c>
      <c r="T67" s="186"/>
      <c r="U67" s="187">
        <f t="shared" si="2"/>
        <v>73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39.243777784496217</v>
      </c>
      <c r="AY67" s="21">
        <v>11</v>
      </c>
      <c r="AZ67" s="135">
        <f>VLOOKUP($A$1,rankings!$A$5:$AH$86,AY67,FALSE)</f>
        <v>73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0.59131127777762582</v>
      </c>
      <c r="Q68" s="164"/>
      <c r="R68" s="164"/>
      <c r="S68" s="160">
        <f t="shared" ref="S68:S92" si="4">AX68</f>
        <v>22.57638838001581</v>
      </c>
      <c r="T68" s="160"/>
      <c r="U68" s="161">
        <f t="shared" ref="U68:U92" si="5">AZ68</f>
        <v>73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59.131127777762586</v>
      </c>
      <c r="AW68" s="135">
        <v>42</v>
      </c>
      <c r="AX68" s="134">
        <f>VLOOKUP($A$1,Valores!$A$5:$EO$86,AW68,FALSE)</f>
        <v>22.57638838001581</v>
      </c>
      <c r="AY68" s="135">
        <v>41</v>
      </c>
      <c r="AZ68" s="135">
        <f>VLOOKUP($A$1,rankings!$A$5:$EN$86,AY68,FALSE)</f>
        <v>73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-7.1049617765732194</v>
      </c>
      <c r="Q69" s="194"/>
      <c r="R69" s="194"/>
      <c r="S69" s="160">
        <f t="shared" si="4"/>
        <v>30.625848752370711</v>
      </c>
      <c r="T69" s="160"/>
      <c r="U69" s="161">
        <f t="shared" si="5"/>
        <v>77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-7.1049617765732194</v>
      </c>
      <c r="AW69" s="135">
        <v>43</v>
      </c>
      <c r="AX69" s="134">
        <f>VLOOKUP($A$1,Valores!$A$5:$EO$86,AW69,FALSE)</f>
        <v>30.625848752370711</v>
      </c>
      <c r="AY69" s="135">
        <v>42</v>
      </c>
      <c r="AZ69" s="135">
        <f>VLOOKUP($A$1,rankings!$A$5:$EN$86,AY69,FALSE)</f>
        <v>77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0.5495126164372981</v>
      </c>
      <c r="Q70" s="164"/>
      <c r="R70" s="164"/>
      <c r="S70" s="160">
        <f t="shared" si="4"/>
        <v>56.494530571434417</v>
      </c>
      <c r="T70" s="160"/>
      <c r="U70" s="161">
        <f t="shared" si="5"/>
        <v>67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54.951261643729808</v>
      </c>
      <c r="AW70" s="135">
        <v>44</v>
      </c>
      <c r="AX70" s="134">
        <f>VLOOKUP($A$1,Valores!$A$5:$EO$86,AW70,FALSE)</f>
        <v>56.494530571434417</v>
      </c>
      <c r="AY70" s="135">
        <v>43</v>
      </c>
      <c r="AZ70" s="135">
        <f>VLOOKUP($A$1,rankings!$A$5:$EN$86,AY70,FALSE)</f>
        <v>67</v>
      </c>
      <c r="BA70" s="134"/>
      <c r="BE70" s="135">
        <f>VLOOKUP($A$1,rankings!$A$5:$EN$86,BE69,FALSE)</f>
        <v>62</v>
      </c>
      <c r="BF70" s="135">
        <f>VLOOKUP($A$1,rankings!$A$5:$EN$86,BF69,FALSE)</f>
        <v>73</v>
      </c>
      <c r="BG70" s="135">
        <f>VLOOKUP($A$1,rankings!$A$5:$EN$86,BG69,FALSE)</f>
        <v>82</v>
      </c>
      <c r="BH70" s="135">
        <f>VLOOKUP($A$1,rankings!$A$5:$EN$86,BH69,FALSE)</f>
        <v>82</v>
      </c>
      <c r="BI70" s="135">
        <f>VLOOKUP($A$1,rankings!$A$5:$EN$86,BI69,FALSE)</f>
        <v>55</v>
      </c>
      <c r="BJ70" s="135">
        <f>VLOOKUP($A$1,rankings!$A$5:$EN$86,BJ69,FALSE)</f>
        <v>82</v>
      </c>
      <c r="BK70" s="135">
        <f>VLOOKUP($A$1,rankings!$A$5:$EN$86,BK69,FALSE)</f>
        <v>73</v>
      </c>
      <c r="BL70" s="135">
        <f>VLOOKUP($A$1,rankings!$A$5:$EN$86,BL69,FALSE)</f>
        <v>77</v>
      </c>
      <c r="BM70" s="135">
        <f>VLOOKUP($A$1,rankings!$A$5:$EN$86,BM69,FALSE)</f>
        <v>67</v>
      </c>
      <c r="BN70" s="135">
        <f>VLOOKUP($A$1,rankings!$A$5:$EN$86,BN69,FALSE)</f>
        <v>79</v>
      </c>
      <c r="BO70" s="135">
        <f>VLOOKUP($A$1,rankings!$A$5:$EN$86,BO69,FALSE)</f>
        <v>30</v>
      </c>
      <c r="BP70" s="135">
        <f>VLOOKUP($A$1,rankings!$A$5:$EN$86,BP69,FALSE)</f>
        <v>33</v>
      </c>
      <c r="BQ70" s="135">
        <f>VLOOKUP($A$1,rankings!$A$5:$EN$86,BQ69,FALSE)</f>
        <v>68</v>
      </c>
      <c r="BR70" s="135">
        <f>VLOOKUP($A$1,rankings!$A$5:$EN$86,BR69,FALSE)</f>
        <v>64</v>
      </c>
      <c r="BS70" s="135">
        <f>VLOOKUP($A$1,rankings!$A$5:$EN$86,BS69,FALSE)</f>
        <v>60</v>
      </c>
      <c r="BT70" s="135">
        <f>VLOOKUP($A$1,rankings!$A$5:$EN$86,BT69,FALSE)</f>
        <v>1</v>
      </c>
      <c r="BU70" s="135">
        <f>VLOOKUP($A$1,rankings!$A$5:$EN$86,BU69,FALSE)</f>
        <v>74</v>
      </c>
      <c r="BV70" s="135">
        <f>VLOOKUP($A$1,rankings!$A$5:$EN$86,BV69,FALSE)</f>
        <v>56</v>
      </c>
      <c r="BW70" s="135">
        <f>VLOOKUP($A$1,rankings!$A$5:$EN$86,BW69,FALSE)</f>
        <v>43</v>
      </c>
      <c r="BX70" s="135">
        <f>VLOOKUP($A$1,rankings!$A$5:$EN$86,BX69,FALSE)</f>
        <v>60</v>
      </c>
      <c r="BY70" s="135">
        <f>VLOOKUP($A$1,rankings!$A$5:$EN$86,BY69,FALSE)</f>
        <v>5</v>
      </c>
      <c r="BZ70" s="135">
        <f>VLOOKUP($A$1,rankings!$A$5:$EN$86,BZ69,FALSE)</f>
        <v>12</v>
      </c>
      <c r="CA70" s="135">
        <f>VLOOKUP($A$1,rankings!$A$5:$EN$86,CA69,FALSE)</f>
        <v>19</v>
      </c>
      <c r="CB70" s="135">
        <f>VLOOKUP($A$1,rankings!$A$5:$EN$86,CB69,FALSE)</f>
        <v>40</v>
      </c>
      <c r="CC70" s="135">
        <f>VLOOKUP($A$1,rankings!$A$5:$EN$86,CC69,FALSE)</f>
        <v>23</v>
      </c>
      <c r="CD70" s="135">
        <f>VLOOKUP($A$1,rankings!$A$5:$EN$86,CD69,FALSE)</f>
        <v>21</v>
      </c>
      <c r="CE70" s="135">
        <f>VLOOKUP($A$1,rankings!$A$5:$EN$86,CE69,FALSE)</f>
        <v>1</v>
      </c>
      <c r="CF70" s="135">
        <f>VLOOKUP($A$1,rankings!$A$5:$EN$86,CF69,FALSE)</f>
        <v>47</v>
      </c>
      <c r="CG70" s="135">
        <f>VLOOKUP($A$1,rankings!$A$5:$EN$86,CG69,FALSE)</f>
        <v>30</v>
      </c>
      <c r="CH70" s="135">
        <f>VLOOKUP($A$1,rankings!$A$5:$EN$86,CH69,FALSE)</f>
        <v>41</v>
      </c>
      <c r="CI70" s="135">
        <f>VLOOKUP($A$1,rankings!$A$5:$EN$86,CI69,FALSE)</f>
        <v>26</v>
      </c>
      <c r="CJ70" s="135">
        <f>VLOOKUP($A$1,rankings!$A$5:$EN$86,CJ69,FALSE)</f>
        <v>67</v>
      </c>
      <c r="CK70" s="135">
        <f>VLOOKUP($A$1,rankings!$A$5:$EN$86,CK69,FALSE)</f>
        <v>22</v>
      </c>
      <c r="CL70" s="135">
        <f>VLOOKUP($A$1,rankings!$A$5:$EN$86,CL69,FALSE)</f>
        <v>58</v>
      </c>
      <c r="CM70" s="135">
        <f>VLOOKUP($A$1,rankings!$A$5:$EN$86,CM69,FALSE)</f>
        <v>18</v>
      </c>
      <c r="CN70" s="135">
        <f>VLOOKUP($A$1,rankings!$A$5:$EN$86,CN69,FALSE)</f>
        <v>14</v>
      </c>
      <c r="CO70" s="135">
        <f>VLOOKUP($A$1,rankings!$A$5:$EN$86,CO69,FALSE)</f>
        <v>36</v>
      </c>
      <c r="CP70" s="135">
        <f>VLOOKUP($A$1,rankings!$A$5:$EN$86,CP69,FALSE)</f>
        <v>43</v>
      </c>
      <c r="CQ70" s="135">
        <f>VLOOKUP($A$1,rankings!$A$5:$EN$86,CQ69,FALSE)</f>
        <v>37</v>
      </c>
      <c r="CR70" s="135">
        <f>VLOOKUP($A$1,rankings!$A$5:$EN$86,CR69,FALSE)</f>
        <v>31</v>
      </c>
      <c r="CS70" s="135">
        <f>VLOOKUP($A$1,rankings!$A$5:$EN$86,CS69,FALSE)</f>
        <v>58</v>
      </c>
      <c r="CT70" s="135">
        <f>VLOOKUP($A$1,rankings!$A$5:$EN$86,CT69,FALSE)</f>
        <v>70</v>
      </c>
      <c r="CU70" s="135">
        <f>VLOOKUP($A$1,rankings!$A$5:$EN$86,CU69,FALSE)</f>
        <v>4</v>
      </c>
      <c r="CV70" s="135">
        <f>VLOOKUP($A$1,rankings!$A$5:$EN$86,CV69,FALSE)</f>
        <v>27</v>
      </c>
      <c r="CW70" s="135">
        <f>VLOOKUP($A$1,rankings!$A$5:$EN$86,CW69,FALSE)</f>
        <v>50</v>
      </c>
      <c r="CX70" s="135">
        <f>VLOOKUP($A$1,rankings!$A$5:$EN$86,CX69,FALSE)</f>
        <v>65</v>
      </c>
      <c r="CY70" s="135">
        <f>VLOOKUP($A$1,rankings!$A$5:$EN$86,CY69,FALSE)</f>
        <v>55</v>
      </c>
      <c r="CZ70" s="135">
        <f>VLOOKUP($A$1,rankings!$A$5:$EN$86,CZ69,FALSE)</f>
        <v>21</v>
      </c>
      <c r="DA70" s="135">
        <f>VLOOKUP($A$1,rankings!$A$5:$EN$86,DA69,FALSE)</f>
        <v>14</v>
      </c>
      <c r="DB70" s="135">
        <f>VLOOKUP($A$1,rankings!$A$5:$EN$86,DB69,FALSE)</f>
        <v>1</v>
      </c>
      <c r="DC70" s="135">
        <f>VLOOKUP($A$1,rankings!$A$5:$EN$86,DC69,FALSE)</f>
        <v>30</v>
      </c>
      <c r="DD70" s="135">
        <f>VLOOKUP($A$1,rankings!$A$5:$EN$86,DD69,FALSE)</f>
        <v>50</v>
      </c>
      <c r="DE70" s="135">
        <f>VLOOKUP($A$1,rankings!$A$5:$EN$86,DE69,FALSE)</f>
        <v>38</v>
      </c>
      <c r="DF70" s="135">
        <f>VLOOKUP($A$1,rankings!$A$5:$EN$86,DF69,FALSE)</f>
        <v>45</v>
      </c>
      <c r="DG70" s="135">
        <f>VLOOKUP($A$1,rankings!$A$5:$EN$86,DG69,FALSE)</f>
        <v>47</v>
      </c>
      <c r="DH70" s="135">
        <f>VLOOKUP($A$1,rankings!$A$5:$EN$86,DH69,FALSE)</f>
        <v>54</v>
      </c>
      <c r="DI70" s="135">
        <f>VLOOKUP($A$1,rankings!$A$5:$EN$86,DI69,FALSE)</f>
        <v>72</v>
      </c>
      <c r="DJ70" s="135">
        <f>VLOOKUP($A$1,rankings!$A$5:$EN$86,DJ69,FALSE)</f>
        <v>58</v>
      </c>
      <c r="DK70" s="135">
        <f>VLOOKUP($A$1,rankings!$A$5:$EN$86,DK69,FALSE)</f>
        <v>82</v>
      </c>
      <c r="DL70" s="135">
        <f>VLOOKUP($A$1,rankings!$A$5:$EN$86,DL69,FALSE)</f>
        <v>28</v>
      </c>
      <c r="DM70" s="135">
        <f>VLOOKUP($A$1,rankings!$A$5:$EN$86,DM69,FALSE)</f>
        <v>41</v>
      </c>
      <c r="DN70" s="135">
        <f>VLOOKUP($A$1,rankings!$A$5:$EN$86,DN69,FALSE)</f>
        <v>69</v>
      </c>
      <c r="DO70" s="135">
        <f>VLOOKUP($A$1,rankings!$A$5:$EN$86,DO69,FALSE)</f>
        <v>55</v>
      </c>
      <c r="DP70" s="135">
        <f>VLOOKUP($A$1,rankings!$A$5:$EN$86,DP69,FALSE)</f>
        <v>43</v>
      </c>
      <c r="DQ70" s="135">
        <f>VLOOKUP($A$1,rankings!$A$5:$EN$86,DQ69,FALSE)</f>
        <v>27</v>
      </c>
      <c r="DR70" s="135">
        <f>VLOOKUP($A$1,rankings!$A$5:$EN$86,DR69,FALSE)</f>
        <v>79</v>
      </c>
      <c r="DS70" s="135">
        <f>VLOOKUP($A$1,rankings!$A$5:$EN$86,DS69,FALSE)</f>
        <v>1</v>
      </c>
      <c r="DT70" s="135">
        <f>VLOOKUP($A$1,rankings!$A$5:$EN$86,DT69,FALSE)</f>
        <v>82</v>
      </c>
      <c r="DU70" s="135">
        <f>VLOOKUP($A$1,rankings!$A$5:$EN$86,DU69,FALSE)</f>
        <v>18</v>
      </c>
      <c r="DV70" s="135">
        <f>VLOOKUP($A$1,rankings!$A$5:$EN$86,DV69,FALSE)</f>
        <v>68</v>
      </c>
      <c r="DW70" s="135">
        <f>VLOOKUP($A$1,rankings!$A$5:$EN$86,DW69,FALSE)</f>
        <v>60</v>
      </c>
      <c r="DX70" s="135">
        <f>VLOOKUP($A$1,rankings!$A$5:$EN$86,DX69,FALSE)</f>
        <v>51</v>
      </c>
      <c r="DY70" s="135">
        <f>VLOOKUP($A$1,rankings!$A$5:$EN$86,DY69,FALSE)</f>
        <v>73</v>
      </c>
      <c r="DZ70" s="135">
        <f>VLOOKUP($A$1,rankings!$A$5:$EN$86,DZ69,FALSE)</f>
        <v>16</v>
      </c>
      <c r="EA70" s="135">
        <f>VLOOKUP($A$1,rankings!$A$5:$EN$86,EA69,FALSE)</f>
        <v>35</v>
      </c>
      <c r="EB70" s="135">
        <f>VLOOKUP($A$1,rankings!$A$5:$EN$86,EB69,FALSE)</f>
        <v>52</v>
      </c>
      <c r="EC70" s="135">
        <f>VLOOKUP($A$1,rankings!$A$5:$EN$86,EC69,FALSE)</f>
        <v>75</v>
      </c>
      <c r="ED70" s="135">
        <f>VLOOKUP($A$1,rankings!$A$5:$EN$86,ED69,FALSE)</f>
        <v>76</v>
      </c>
      <c r="EE70" s="135">
        <f>VLOOKUP($A$1,rankings!$A$5:$EN$86,EE69,FALSE)</f>
        <v>78</v>
      </c>
      <c r="EF70" s="135">
        <f>VLOOKUP($A$1,rankings!$A$5:$EN$86,EF69,FALSE)</f>
        <v>72</v>
      </c>
      <c r="EG70" s="135">
        <f>VLOOKUP($A$1,rankings!$A$5:$EN$86,EG69,FALSE)</f>
        <v>82</v>
      </c>
      <c r="EH70" s="135">
        <f>VLOOKUP($A$1,rankings!$A$5:$EN$86,EH69,FALSE)</f>
        <v>78</v>
      </c>
      <c r="EI70" s="135">
        <f>VLOOKUP($A$1,rankings!$A$5:$EN$86,EI69,FALSE)</f>
        <v>51</v>
      </c>
      <c r="EJ70" s="135">
        <f>VLOOKUP($A$1,rankings!$A$5:$EN$86,EJ69,FALSE)</f>
        <v>36</v>
      </c>
      <c r="EK70" s="135">
        <f>VLOOKUP($A$1,rankings!$A$5:$EN$86,EK69,FALSE)</f>
        <v>45</v>
      </c>
      <c r="EL70" s="135">
        <f>VLOOKUP($A$1,rankings!$A$5:$EN$86,EL69,FALSE)</f>
        <v>69</v>
      </c>
      <c r="EM70" s="135">
        <f>VLOOKUP($A$1,rankings!$A$5:$EN$86,EM69,FALSE)</f>
        <v>51</v>
      </c>
      <c r="EN70" s="135">
        <f>VLOOKUP($A$1,rankings!$A$5:$EN$86,EN69,FALSE)</f>
        <v>46</v>
      </c>
      <c r="EO70" s="135">
        <f>VLOOKUP($A$1,rankings!$A$5:$EN$86,EO69,FALSE)</f>
        <v>49</v>
      </c>
      <c r="EP70" s="135">
        <f>VLOOKUP($A$1,rankings!$A$5:$EN$86,EP69,FALSE)</f>
        <v>51</v>
      </c>
      <c r="EQ70" s="135">
        <f>VLOOKUP($A$1,rankings!$A$5:$EN$86,EQ69,FALSE)</f>
        <v>64</v>
      </c>
      <c r="ER70" s="135">
        <f>VLOOKUP($A$1,rankings!$A$5:$EN$86,ER69,FALSE)</f>
        <v>61</v>
      </c>
      <c r="ES70" s="135">
        <f>VLOOKUP($A$1,rankings!$A$5:$EN$86,ES69,FALSE)</f>
        <v>44</v>
      </c>
      <c r="ET70" s="135">
        <f>VLOOKUP($A$1,rankings!$A$5:$EN$86,ET69,FALSE)</f>
        <v>57</v>
      </c>
      <c r="EU70" s="135">
        <f>VLOOKUP($A$1,rankings!$A$5:$EN$86,EU69,FALSE)</f>
        <v>50</v>
      </c>
      <c r="EV70" s="135">
        <f>VLOOKUP($A$1,rankings!$A$5:$EN$86,EV69,FALSE)</f>
        <v>45</v>
      </c>
      <c r="EW70" s="135">
        <f>VLOOKUP($A$1,rankings!$A$5:$EN$86,EW69,FALSE)</f>
        <v>53</v>
      </c>
      <c r="EX70" s="135">
        <f>VLOOKUP($A$1,rankings!$A$5:$EN$86,EX69,FALSE)</f>
        <v>39</v>
      </c>
      <c r="EY70" s="135">
        <f>VLOOKUP($A$1,rankings!$A$5:$EN$86,EY69,FALSE)</f>
        <v>50</v>
      </c>
      <c r="EZ70" s="135">
        <f>VLOOKUP($A$1,rankings!$A$5:$EN$86,EZ69,FALSE)</f>
        <v>51</v>
      </c>
      <c r="FA70" s="135">
        <f>VLOOKUP($A$1,rankings!$A$5:$EN$86,FA69,FALSE)</f>
        <v>32</v>
      </c>
      <c r="FB70" s="135">
        <f>VLOOKUP($A$1,rankings!$A$5:$EN$86,FB69,FALSE)</f>
        <v>12</v>
      </c>
      <c r="FC70" s="135">
        <f>VLOOKUP($A$1,rankings!$A$5:$EN$86,FC69,FALSE)</f>
        <v>30</v>
      </c>
      <c r="FD70" s="135">
        <f>VLOOKUP($A$1,rankings!$A$5:$EN$86,FD69,FALSE)</f>
        <v>27</v>
      </c>
      <c r="FE70" s="135">
        <f>VLOOKUP($A$1,rankings!$A$5:$EN$86,FE69,FALSE)</f>
        <v>49</v>
      </c>
      <c r="FF70" s="135">
        <f>VLOOKUP($A$1,rankings!$A$5:$EN$86,FF69,FALSE)</f>
        <v>17</v>
      </c>
      <c r="FG70" s="135">
        <f>VLOOKUP($A$1,rankings!$A$5:$EN$86,FG69,FALSE)</f>
        <v>18</v>
      </c>
      <c r="FH70" s="135">
        <f>VLOOKUP($A$1,rankings!$A$5:$EN$86,FH69,FALSE)</f>
        <v>55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-0.41384753682901021</v>
      </c>
      <c r="Q71" s="194"/>
      <c r="R71" s="194"/>
      <c r="S71" s="160">
        <f t="shared" si="4"/>
        <v>19.855454551993486</v>
      </c>
      <c r="T71" s="160"/>
      <c r="U71" s="161">
        <f t="shared" si="5"/>
        <v>79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-0.41384753682901021</v>
      </c>
      <c r="AW71" s="135">
        <v>45</v>
      </c>
      <c r="AX71" s="134">
        <f>VLOOKUP($A$1,Valores!$A$5:$EO$86,AW71,FALSE)</f>
        <v>19.855454551993486</v>
      </c>
      <c r="AY71" s="135">
        <v>44</v>
      </c>
      <c r="AZ71" s="135">
        <f>VLOOKUP($A$1,rankings!$A$5:$EN$86,AY71,FALSE)</f>
        <v>79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0.66666666666666674</v>
      </c>
      <c r="Q72" s="164"/>
      <c r="R72" s="164"/>
      <c r="S72" s="160">
        <f t="shared" si="4"/>
        <v>66.666666666666657</v>
      </c>
      <c r="T72" s="160"/>
      <c r="U72" s="161">
        <f t="shared" si="5"/>
        <v>30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66.666666666666671</v>
      </c>
      <c r="AW72" s="135">
        <v>46</v>
      </c>
      <c r="AX72" s="134">
        <f>VLOOKUP($A$1,Valores!$A$5:$EO$86,AW72,FALSE)</f>
        <v>66.666666666666657</v>
      </c>
      <c r="AY72" s="135">
        <v>45</v>
      </c>
      <c r="AZ72" s="135">
        <f>VLOOKUP($A$1,rankings!$A$5:$EN$86,AY72,FALSE)</f>
        <v>30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40.190120287885655</v>
      </c>
      <c r="T73" s="186"/>
      <c r="U73" s="187">
        <f t="shared" si="5"/>
        <v>66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40.190120287885655</v>
      </c>
      <c r="AY73" s="21">
        <v>12</v>
      </c>
      <c r="AZ73" s="135">
        <f>VLOOKUP($A$1,rankings!$A$5:$AH$86,AY73,FALSE)</f>
        <v>66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0.86760000000000004</v>
      </c>
      <c r="Q74" s="164"/>
      <c r="R74" s="164"/>
      <c r="S74" s="160">
        <f t="shared" si="4"/>
        <v>85.090090090090101</v>
      </c>
      <c r="T74" s="160"/>
      <c r="U74" s="161">
        <f t="shared" si="5"/>
        <v>33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86.76</v>
      </c>
      <c r="AW74" s="135">
        <v>47</v>
      </c>
      <c r="AX74" s="134">
        <f>VLOOKUP($A$1,Valores!$A$5:$EO$86,AW74,FALSE)</f>
        <v>85.090090090090101</v>
      </c>
      <c r="AY74" s="135">
        <v>46</v>
      </c>
      <c r="AZ74" s="135">
        <f>VLOOKUP($A$1,rankings!$A$5:$EN$86,AY74,FALSE)</f>
        <v>33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0.24</v>
      </c>
      <c r="Q75" s="164"/>
      <c r="R75" s="164"/>
      <c r="S75" s="160">
        <f t="shared" si="4"/>
        <v>4.9999999999999991</v>
      </c>
      <c r="T75" s="160"/>
      <c r="U75" s="161">
        <f t="shared" si="5"/>
        <v>68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24</v>
      </c>
      <c r="AW75" s="135">
        <v>48</v>
      </c>
      <c r="AX75" s="134">
        <f>VLOOKUP($A$1,Valores!$A$5:$EO$86,AW75,FALSE)</f>
        <v>4.9999999999999991</v>
      </c>
      <c r="AY75" s="135">
        <v>47</v>
      </c>
      <c r="AZ75" s="135">
        <f>VLOOKUP($A$1,rankings!$A$5:$EN$86,AY75,FALSE)</f>
        <v>68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0.25</v>
      </c>
      <c r="Q76" s="164"/>
      <c r="R76" s="164"/>
      <c r="S76" s="160">
        <f t="shared" si="4"/>
        <v>0</v>
      </c>
      <c r="T76" s="160"/>
      <c r="U76" s="161">
        <f t="shared" si="5"/>
        <v>64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25</v>
      </c>
      <c r="AW76" s="135">
        <v>49</v>
      </c>
      <c r="AX76" s="134">
        <f>VLOOKUP($A$1,Valores!$A$5:$EO$86,AW76,FALSE)</f>
        <v>0</v>
      </c>
      <c r="AY76" s="135">
        <v>48</v>
      </c>
      <c r="AZ76" s="135">
        <f>VLOOKUP($A$1,rankings!$A$5:$EN$86,AY76,FALSE)</f>
        <v>64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0.73815461346633415</v>
      </c>
      <c r="Q77" s="164"/>
      <c r="R77" s="164"/>
      <c r="S77" s="160">
        <f t="shared" si="4"/>
        <v>70.670391061452506</v>
      </c>
      <c r="T77" s="160"/>
      <c r="U77" s="161">
        <f t="shared" si="5"/>
        <v>60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73.815461346633413</v>
      </c>
      <c r="AW77" s="135">
        <v>50</v>
      </c>
      <c r="AX77" s="134">
        <f>VLOOKUP($A$1,Valores!$A$5:$EO$86,AW77,FALSE)</f>
        <v>70.670391061452506</v>
      </c>
      <c r="AY77" s="135">
        <v>49</v>
      </c>
      <c r="AZ77" s="135">
        <f>VLOOKUP($A$1,rankings!$A$5:$EN$86,AY77,FALSE)</f>
        <v>60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36.212452296497574</v>
      </c>
      <c r="T78" s="186"/>
      <c r="U78" s="187">
        <f t="shared" si="5"/>
        <v>58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36.212452296497574</v>
      </c>
      <c r="AY78" s="21">
        <v>13</v>
      </c>
      <c r="AZ78" s="135">
        <f>VLOOKUP($A$1,rankings!$A$5:$AH$86,AY78,FALSE)</f>
        <v>58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0.25995032726323958</v>
      </c>
      <c r="Q80" s="164"/>
      <c r="R80" s="164"/>
      <c r="S80" s="160">
        <f t="shared" si="4"/>
        <v>26.713224195504853</v>
      </c>
      <c r="T80" s="160"/>
      <c r="U80" s="161">
        <f t="shared" si="5"/>
        <v>74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25.995032726323959</v>
      </c>
      <c r="AW80" s="135">
        <v>52</v>
      </c>
      <c r="AX80" s="134">
        <f>VLOOKUP($A$1,Valores!$A$5:$EO$86,AW80,FALSE)</f>
        <v>26.713224195504853</v>
      </c>
      <c r="AY80" s="135">
        <v>51</v>
      </c>
      <c r="AZ80" s="135">
        <f>VLOOKUP($A$1,rankings!$A$5:$EN$86,AY80,FALSE)</f>
        <v>74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0.15551224385955831</v>
      </c>
      <c r="Q81" s="164"/>
      <c r="R81" s="164"/>
      <c r="S81" s="160">
        <f t="shared" si="4"/>
        <v>19.955100707787448</v>
      </c>
      <c r="T81" s="160"/>
      <c r="U81" s="161">
        <f t="shared" si="5"/>
        <v>56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15.551224385955832</v>
      </c>
      <c r="AW81" s="135">
        <v>53</v>
      </c>
      <c r="AX81" s="134">
        <f>VLOOKUP($A$1,Valores!$A$5:$EO$86,AW81,FALSE)</f>
        <v>19.955100707787448</v>
      </c>
      <c r="AY81" s="135">
        <v>52</v>
      </c>
      <c r="AZ81" s="135">
        <f>VLOOKUP($A$1,rankings!$A$5:$EN$86,AY81,FALSE)</f>
        <v>56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0.24249543891802688</v>
      </c>
      <c r="Q82" s="164"/>
      <c r="R82" s="164"/>
      <c r="S82" s="160">
        <f t="shared" si="4"/>
        <v>34.39393657919554</v>
      </c>
      <c r="T82" s="160"/>
      <c r="U82" s="161">
        <f t="shared" si="5"/>
        <v>43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24.249543891802688</v>
      </c>
      <c r="AW82" s="135">
        <v>54</v>
      </c>
      <c r="AX82" s="134">
        <f>VLOOKUP($A$1,Valores!$A$5:$EO$86,AW82,FALSE)</f>
        <v>34.39393657919554</v>
      </c>
      <c r="AY82" s="135">
        <v>53</v>
      </c>
      <c r="AZ82" s="135">
        <f>VLOOKUP($A$1,rankings!$A$5:$EN$86,AY82,FALSE)</f>
        <v>43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</v>
      </c>
      <c r="Q83" s="164"/>
      <c r="R83" s="164"/>
      <c r="S83" s="160">
        <f t="shared" si="4"/>
        <v>0</v>
      </c>
      <c r="T83" s="160"/>
      <c r="U83" s="161">
        <f t="shared" si="5"/>
        <v>60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0</v>
      </c>
      <c r="AW83" s="135">
        <v>55</v>
      </c>
      <c r="AX83" s="134">
        <f>VLOOKUP($A$1,Valores!$A$5:$EO$86,AW83,FALSE)</f>
        <v>0</v>
      </c>
      <c r="AY83" s="135">
        <v>54</v>
      </c>
      <c r="AZ83" s="135">
        <f>VLOOKUP($A$1,rankings!$A$5:$EN$86,AY83,FALSE)</f>
        <v>60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60.898234468959089</v>
      </c>
      <c r="T84" s="186"/>
      <c r="U84" s="187">
        <f t="shared" si="5"/>
        <v>4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60.898234468959089</v>
      </c>
      <c r="AY84" s="21">
        <v>14</v>
      </c>
      <c r="AZ84" s="135">
        <f>VLOOKUP($A$1,rankings!$A$5:$AH$86,AY84,FALSE)</f>
        <v>4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74780.367366140024</v>
      </c>
      <c r="Q85" s="170"/>
      <c r="R85" s="170"/>
      <c r="S85" s="160">
        <f t="shared" si="4"/>
        <v>57.357239262179419</v>
      </c>
      <c r="T85" s="160"/>
      <c r="U85" s="161">
        <f t="shared" si="5"/>
        <v>5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74780.367366140024</v>
      </c>
      <c r="AW85" s="135">
        <v>56</v>
      </c>
      <c r="AX85" s="134">
        <f>VLOOKUP($A$1,Valores!$A$5:$EO$86,AW85,FALSE)</f>
        <v>57.357239262179419</v>
      </c>
      <c r="AY85" s="135">
        <v>55</v>
      </c>
      <c r="AZ85" s="135">
        <f>VLOOKUP($A$1,rankings!$A$5:$EN$86,AY85,FALSE)</f>
        <v>5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95986.727717978021</v>
      </c>
      <c r="Q86" s="170"/>
      <c r="R86" s="170"/>
      <c r="S86" s="160">
        <f t="shared" si="4"/>
        <v>40.67942347926347</v>
      </c>
      <c r="T86" s="160"/>
      <c r="U86" s="161">
        <f t="shared" si="5"/>
        <v>12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95986.727717978021</v>
      </c>
      <c r="AW86" s="135">
        <v>57</v>
      </c>
      <c r="AX86" s="134">
        <f>VLOOKUP($A$1,Valores!$A$5:$EO$86,AW86,FALSE)</f>
        <v>40.67942347926347</v>
      </c>
      <c r="AY86" s="135">
        <v>56</v>
      </c>
      <c r="AZ86" s="135">
        <f>VLOOKUP($A$1,rankings!$A$5:$EN$86,AY86,FALSE)</f>
        <v>12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0.17559999999999998</v>
      </c>
      <c r="Q87" s="164"/>
      <c r="R87" s="164"/>
      <c r="S87" s="160">
        <f t="shared" si="4"/>
        <v>84.658040665434385</v>
      </c>
      <c r="T87" s="160"/>
      <c r="U87" s="161">
        <f t="shared" si="5"/>
        <v>19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17.559999999999999</v>
      </c>
      <c r="AW87" s="135">
        <v>58</v>
      </c>
      <c r="AX87" s="134">
        <f>VLOOKUP($A$1,Valores!$A$5:$EO$86,AW87,FALSE)</f>
        <v>84.658040665434385</v>
      </c>
      <c r="AY87" s="135">
        <v>57</v>
      </c>
      <c r="AZ87" s="135">
        <f>VLOOKUP($A$1,rankings!$A$5:$EN$86,AY87,FALSE)</f>
        <v>19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84.936158538704845</v>
      </c>
      <c r="T88" s="186"/>
      <c r="U88" s="187">
        <f t="shared" si="5"/>
        <v>9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84.936158538704845</v>
      </c>
      <c r="AY88" s="21">
        <v>15</v>
      </c>
      <c r="AZ88" s="135">
        <f>VLOOKUP($A$1,rankings!$A$5:$AH$86,AY88,FALSE)</f>
        <v>9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0.91280000000000006</v>
      </c>
      <c r="Q89" s="164"/>
      <c r="R89" s="164"/>
      <c r="S89" s="160">
        <f t="shared" si="4"/>
        <v>89.599236641221381</v>
      </c>
      <c r="T89" s="160"/>
      <c r="U89" s="161">
        <f t="shared" si="5"/>
        <v>40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91.28</v>
      </c>
      <c r="AW89" s="135">
        <v>59</v>
      </c>
      <c r="AX89" s="134">
        <f>VLOOKUP($A$1,Valores!$A$5:$EO$86,AW89,FALSE)</f>
        <v>89.599236641221381</v>
      </c>
      <c r="AY89" s="135">
        <v>58</v>
      </c>
      <c r="AZ89" s="135">
        <f>VLOOKUP($A$1,rankings!$A$5:$EN$86,AY89,FALSE)</f>
        <v>40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0.24530000000000002</v>
      </c>
      <c r="Q90" s="164"/>
      <c r="R90" s="164"/>
      <c r="S90" s="160">
        <f t="shared" si="4"/>
        <v>74.913679696593533</v>
      </c>
      <c r="T90" s="160"/>
      <c r="U90" s="161">
        <f t="shared" si="5"/>
        <v>23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24.53</v>
      </c>
      <c r="AW90" s="135">
        <v>60</v>
      </c>
      <c r="AX90" s="134">
        <f>VLOOKUP($A$1,Valores!$A$5:$EO$86,AW90,FALSE)</f>
        <v>74.913679696593533</v>
      </c>
      <c r="AY90" s="135">
        <v>59</v>
      </c>
      <c r="AZ90" s="135">
        <f>VLOOKUP($A$1,rankings!$A$5:$EN$86,AY90,FALSE)</f>
        <v>23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0.21436395703239769</v>
      </c>
      <c r="Q91" s="164"/>
      <c r="R91" s="164"/>
      <c r="S91" s="160">
        <f t="shared" si="4"/>
        <v>75.231717817004451</v>
      </c>
      <c r="T91" s="160"/>
      <c r="U91" s="161">
        <f t="shared" si="5"/>
        <v>21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21.436395703239768</v>
      </c>
      <c r="AW91" s="135">
        <v>61</v>
      </c>
      <c r="AX91" s="134">
        <f>VLOOKUP($A$1,Valores!$A$5:$EO$86,AW91,FALSE)</f>
        <v>75.231717817004451</v>
      </c>
      <c r="AY91" s="135">
        <v>60</v>
      </c>
      <c r="AZ91" s="135">
        <f>VLOOKUP($A$1,rankings!$A$5:$EN$86,AY91,FALSE)</f>
        <v>21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64.665032969859169</v>
      </c>
      <c r="T93" s="190"/>
      <c r="U93" s="191">
        <f t="shared" ref="U93:U109" si="13">AZ93</f>
        <v>37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64.665032969859169</v>
      </c>
      <c r="AY93" s="21">
        <v>5</v>
      </c>
      <c r="AZ93" s="135">
        <f>VLOOKUP($A$1,rankings!$A$5:$AH$86,AY93,FALSE)</f>
        <v>37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24.571436680515109</v>
      </c>
      <c r="T94" s="186"/>
      <c r="U94" s="187">
        <f t="shared" si="13"/>
        <v>61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24.571436680515109</v>
      </c>
      <c r="AY94" s="21">
        <v>16</v>
      </c>
      <c r="AZ94" s="135">
        <f>VLOOKUP($A$1,rankings!$A$5:$AH$86,AY94,FALSE)</f>
        <v>61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0.5796</v>
      </c>
      <c r="Q95" s="164"/>
      <c r="R95" s="164"/>
      <c r="S95" s="160">
        <f t="shared" si="12"/>
        <v>44.11469534050179</v>
      </c>
      <c r="T95" s="160"/>
      <c r="U95" s="161">
        <f t="shared" si="13"/>
        <v>47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57.96</v>
      </c>
      <c r="AW95" s="135">
        <v>63</v>
      </c>
      <c r="AX95" s="134">
        <f>VLOOKUP($A$1,Valores!$A$5:$EO$86,AW95,FALSE)</f>
        <v>44.11469534050179</v>
      </c>
      <c r="AY95" s="135">
        <v>62</v>
      </c>
      <c r="AZ95" s="135">
        <f>VLOOKUP($A$1,rankings!$A$5:$EN$86,AY95,FALSE)</f>
        <v>47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5191529.154512234</v>
      </c>
      <c r="Q96" s="170"/>
      <c r="R96" s="170"/>
      <c r="S96" s="160">
        <f t="shared" si="12"/>
        <v>31.689322751116961</v>
      </c>
      <c r="T96" s="160"/>
      <c r="U96" s="161">
        <f t="shared" si="13"/>
        <v>30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5191529.154512234</v>
      </c>
      <c r="AW96" s="135">
        <v>64</v>
      </c>
      <c r="AX96" s="134">
        <f>VLOOKUP($A$1,Valores!$A$5:$EO$86,AW96,FALSE)</f>
        <v>31.689322751116961</v>
      </c>
      <c r="AY96" s="135">
        <v>63</v>
      </c>
      <c r="AZ96" s="135">
        <f>VLOOKUP($A$1,rankings!$A$5:$EN$86,AY96,FALSE)</f>
        <v>30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1.5888147442008262</v>
      </c>
      <c r="Q98" s="172"/>
      <c r="R98" s="172"/>
      <c r="S98" s="160">
        <f t="shared" si="12"/>
        <v>22.481728630441687</v>
      </c>
      <c r="T98" s="160"/>
      <c r="U98" s="161">
        <f t="shared" si="13"/>
        <v>26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1.5888147442008262</v>
      </c>
      <c r="AW98" s="135">
        <v>66</v>
      </c>
      <c r="AX98" s="134">
        <f>VLOOKUP($A$1,Valores!$A$5:$EO$86,AW98,FALSE)</f>
        <v>22.481728630441687</v>
      </c>
      <c r="AY98" s="135">
        <v>65</v>
      </c>
      <c r="AZ98" s="135">
        <f>VLOOKUP($A$1,rankings!$A$5:$EN$86,AY98,FALSE)</f>
        <v>26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74.39559724877239</v>
      </c>
      <c r="T99" s="186"/>
      <c r="U99" s="187">
        <f t="shared" si="13"/>
        <v>45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74.39559724877239</v>
      </c>
      <c r="AY99" s="21">
        <v>17</v>
      </c>
      <c r="AZ99" s="135">
        <f>VLOOKUP($A$1,rankings!$A$5:$AH$86,AY99,FALSE)</f>
        <v>45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86.9</v>
      </c>
      <c r="Q100" s="172"/>
      <c r="R100" s="172"/>
      <c r="S100" s="160">
        <f t="shared" si="12"/>
        <v>74.184615384615384</v>
      </c>
      <c r="T100" s="160"/>
      <c r="U100" s="161">
        <f t="shared" si="13"/>
        <v>67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86.9</v>
      </c>
      <c r="AW100" s="135">
        <v>67</v>
      </c>
      <c r="AX100" s="134">
        <f>VLOOKUP($A$1,Valores!$A$5:$EO$86,AW100,FALSE)</f>
        <v>74.184615384615384</v>
      </c>
      <c r="AY100" s="135">
        <v>66</v>
      </c>
      <c r="AZ100" s="135">
        <f>VLOOKUP($A$1,rankings!$A$5:$EN$86,AY100,FALSE)</f>
        <v>67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56.2</v>
      </c>
      <c r="Q101" s="172"/>
      <c r="R101" s="172"/>
      <c r="S101" s="160">
        <f t="shared" si="12"/>
        <v>66.706443914081149</v>
      </c>
      <c r="T101" s="160"/>
      <c r="U101" s="161">
        <f t="shared" si="13"/>
        <v>22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56.2</v>
      </c>
      <c r="AW101" s="135">
        <v>68</v>
      </c>
      <c r="AX101" s="134">
        <f>VLOOKUP($A$1,Valores!$A$5:$EO$86,AW101,FALSE)</f>
        <v>66.706443914081149</v>
      </c>
      <c r="AY101" s="135">
        <v>67</v>
      </c>
      <c r="AZ101" s="135">
        <f>VLOOKUP($A$1,rankings!$A$5:$EN$86,AY101,FALSE)</f>
        <v>22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181.21893037952</v>
      </c>
      <c r="Q102" s="162"/>
      <c r="R102" s="162"/>
      <c r="S102" s="160">
        <f t="shared" si="12"/>
        <v>57.245848940140966</v>
      </c>
      <c r="T102" s="160"/>
      <c r="U102" s="161">
        <f t="shared" si="13"/>
        <v>58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181.21893037952</v>
      </c>
      <c r="AW102" s="135">
        <v>69</v>
      </c>
      <c r="AX102" s="134">
        <f>VLOOKUP($A$1,Valores!$A$5:$EO$86,AW102,FALSE)</f>
        <v>57.245848940140966</v>
      </c>
      <c r="AY102" s="135">
        <v>68</v>
      </c>
      <c r="AZ102" s="135">
        <f>VLOOKUP($A$1,rankings!$A$5:$EN$86,AY102,FALSE)</f>
        <v>58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36434</v>
      </c>
      <c r="Q103" s="162"/>
      <c r="R103" s="162"/>
      <c r="S103" s="160">
        <f t="shared" si="12"/>
        <v>99.445480756251996</v>
      </c>
      <c r="T103" s="160"/>
      <c r="U103" s="161">
        <f t="shared" si="13"/>
        <v>18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36434</v>
      </c>
      <c r="AW103" s="135">
        <v>70</v>
      </c>
      <c r="AX103" s="134">
        <f>VLOOKUP($A$1,Valores!$A$5:$EO$86,AW103,FALSE)</f>
        <v>99.445480756251996</v>
      </c>
      <c r="AY103" s="135">
        <v>69</v>
      </c>
      <c r="AZ103" s="135">
        <f>VLOOKUP($A$1,rankings!$A$5:$EN$86,AY103,FALSE)</f>
        <v>18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94.892833246659222</v>
      </c>
      <c r="T104" s="186"/>
      <c r="U104" s="187">
        <f t="shared" si="13"/>
        <v>17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94.892833246659222</v>
      </c>
      <c r="AY104" s="21">
        <v>18</v>
      </c>
      <c r="AZ104" s="135">
        <f>VLOOKUP($A$1,rankings!$A$5:$AH$86,AY104,FALSE)</f>
        <v>17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0.97438619774386193</v>
      </c>
      <c r="Q105" s="164"/>
      <c r="R105" s="164"/>
      <c r="S105" s="160">
        <f t="shared" si="12"/>
        <v>95.219696128722219</v>
      </c>
      <c r="T105" s="160"/>
      <c r="U105" s="161">
        <f t="shared" si="13"/>
        <v>14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97.438619774386197</v>
      </c>
      <c r="AW105" s="135">
        <v>71</v>
      </c>
      <c r="AX105" s="134">
        <f>VLOOKUP($A$1,Valores!$A$5:$EO$86,AW105,FALSE)</f>
        <v>95.219696128722219</v>
      </c>
      <c r="AY105" s="135">
        <v>70</v>
      </c>
      <c r="AZ105" s="135">
        <f>VLOOKUP($A$1,rankings!$A$5:$EN$86,AY105,FALSE)</f>
        <v>14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0.98699402786994028</v>
      </c>
      <c r="Q106" s="164"/>
      <c r="R106" s="164"/>
      <c r="S106" s="160">
        <f t="shared" si="12"/>
        <v>96.485411448588991</v>
      </c>
      <c r="T106" s="160"/>
      <c r="U106" s="161">
        <f t="shared" si="13"/>
        <v>36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98.699402786994028</v>
      </c>
      <c r="AW106" s="135">
        <v>72</v>
      </c>
      <c r="AX106" s="134">
        <f>VLOOKUP($A$1,Valores!$A$5:$EO$86,AW106,FALSE)</f>
        <v>96.485411448588991</v>
      </c>
      <c r="AY106" s="135">
        <v>71</v>
      </c>
      <c r="AZ106" s="135">
        <f>VLOOKUP($A$1,rankings!$A$5:$EN$86,AY106,FALSE)</f>
        <v>36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0.99482415394824164</v>
      </c>
      <c r="Q107" s="164"/>
      <c r="R107" s="164"/>
      <c r="S107" s="160">
        <f t="shared" si="12"/>
        <v>96.284873554041567</v>
      </c>
      <c r="T107" s="160"/>
      <c r="U107" s="161">
        <f t="shared" si="13"/>
        <v>43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99.482415394824159</v>
      </c>
      <c r="AW107" s="135">
        <v>73</v>
      </c>
      <c r="AX107" s="134">
        <f>VLOOKUP($A$1,Valores!$A$5:$EO$86,AW107,FALSE)</f>
        <v>96.284873554041567</v>
      </c>
      <c r="AY107" s="135">
        <v>72</v>
      </c>
      <c r="AZ107" s="135">
        <f>VLOOKUP($A$1,rankings!$A$5:$EN$86,AY107,FALSE)</f>
        <v>43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0.96907763769077637</v>
      </c>
      <c r="Q108" s="164"/>
      <c r="R108" s="164"/>
      <c r="S108" s="160">
        <f t="shared" si="12"/>
        <v>89.5450668928532</v>
      </c>
      <c r="T108" s="160"/>
      <c r="U108" s="161">
        <f t="shared" si="13"/>
        <v>37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96.907763769077633</v>
      </c>
      <c r="AW108" s="135">
        <v>74</v>
      </c>
      <c r="AX108" s="134">
        <f>VLOOKUP($A$1,Valores!$A$5:$EO$86,AW108,FALSE)</f>
        <v>89.5450668928532</v>
      </c>
      <c r="AY108" s="135">
        <v>73</v>
      </c>
      <c r="AZ108" s="135">
        <f>VLOOKUP($A$1,rankings!$A$5:$EN$86,AY108,FALSE)</f>
        <v>37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0.97783676177836765</v>
      </c>
      <c r="Q109" s="192"/>
      <c r="R109" s="192"/>
      <c r="S109" s="168">
        <f t="shared" si="12"/>
        <v>96.929118209090248</v>
      </c>
      <c r="T109" s="168"/>
      <c r="U109" s="169">
        <f t="shared" si="13"/>
        <v>31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97.783676177836767</v>
      </c>
      <c r="AW109" s="135">
        <v>75</v>
      </c>
      <c r="AX109" s="134">
        <f>VLOOKUP($A$1,Valores!$A$5:$EO$86,AW109,FALSE)</f>
        <v>96.929118209090248</v>
      </c>
      <c r="AY109" s="135">
        <v>74</v>
      </c>
      <c r="AZ109" s="135">
        <f>VLOOKUP($A$1,rankings!$A$5:$EN$86,AY109,FALSE)</f>
        <v>31</v>
      </c>
      <c r="BA109" s="134"/>
    </row>
    <row r="110" spans="1:53" s="21" customFormat="1" ht="14.25" customHeight="1">
      <c r="A110" s="181" t="str">
        <f>A56</f>
        <v>GARABITO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64.800264703489958</v>
      </c>
      <c r="T113" s="186"/>
      <c r="U113" s="187">
        <f t="shared" ref="U113:U153" si="18">AZ113</f>
        <v>47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64.800264703489958</v>
      </c>
      <c r="AY113" s="21">
        <v>19</v>
      </c>
      <c r="AZ113" s="135">
        <f>VLOOKUP($A$1,rankings!$A$5:$AH$86,AY113,FALSE)</f>
        <v>47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0.78395357142857147</v>
      </c>
      <c r="Q114" s="164"/>
      <c r="R114" s="164"/>
      <c r="S114" s="160">
        <f t="shared" si="17"/>
        <v>78.395357142857151</v>
      </c>
      <c r="T114" s="160"/>
      <c r="U114" s="161">
        <f t="shared" si="18"/>
        <v>58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78.395357142857151</v>
      </c>
      <c r="AW114" s="135">
        <v>76</v>
      </c>
      <c r="AX114" s="134">
        <f>VLOOKUP($A$1,Valores!$A$5:$EO$86,AW114,FALSE)</f>
        <v>78.395357142857151</v>
      </c>
      <c r="AY114" s="135">
        <v>75</v>
      </c>
      <c r="AZ114" s="135">
        <f>VLOOKUP($A$1,rankings!$A$5:$EN$86,AY114,FALSE)</f>
        <v>58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0.5762511916110582</v>
      </c>
      <c r="Q115" s="164"/>
      <c r="R115" s="164"/>
      <c r="S115" s="160">
        <f t="shared" si="17"/>
        <v>57.625119161105822</v>
      </c>
      <c r="T115" s="160"/>
      <c r="U115" s="161">
        <f t="shared" si="18"/>
        <v>70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57.625119161105822</v>
      </c>
      <c r="AW115" s="135">
        <v>77</v>
      </c>
      <c r="AX115" s="134">
        <f>VLOOKUP($A$1,Valores!$A$5:$EO$86,AW115,FALSE)</f>
        <v>57.625119161105822</v>
      </c>
      <c r="AY115" s="135">
        <v>76</v>
      </c>
      <c r="AZ115" s="135">
        <f>VLOOKUP($A$1,rankings!$A$5:$EN$86,AY115,FALSE)</f>
        <v>70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18496.157423269371</v>
      </c>
      <c r="Q116" s="170"/>
      <c r="R116" s="170"/>
      <c r="S116" s="160">
        <f t="shared" si="17"/>
        <v>58.380317806506923</v>
      </c>
      <c r="T116" s="160"/>
      <c r="U116" s="161">
        <f t="shared" si="18"/>
        <v>4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18496.157423269371</v>
      </c>
      <c r="AW116" s="135">
        <v>78</v>
      </c>
      <c r="AX116" s="134">
        <f>VLOOKUP($A$1,Valores!$A$5:$EO$86,AW116,FALSE)</f>
        <v>58.380317806506923</v>
      </c>
      <c r="AY116" s="135">
        <v>77</v>
      </c>
      <c r="AZ116" s="135">
        <f>VLOOKUP($A$1,rankings!$A$5:$EN$86,AY116,FALSE)</f>
        <v>4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54.080270786043592</v>
      </c>
      <c r="T117" s="190"/>
      <c r="U117" s="191">
        <f t="shared" si="18"/>
        <v>63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54.080270786043592</v>
      </c>
      <c r="AY117" s="21">
        <v>6</v>
      </c>
      <c r="AZ117" s="135">
        <f>VLOOKUP($A$1,rankings!$A$5:$AH$86,AY117,FALSE)</f>
        <v>63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73.157488992590856</v>
      </c>
      <c r="T118" s="186"/>
      <c r="U118" s="187">
        <f t="shared" si="18"/>
        <v>31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73.157488992590856</v>
      </c>
      <c r="AY118" s="21">
        <v>20</v>
      </c>
      <c r="AZ118" s="135">
        <f>VLOOKUP($A$1,rankings!$A$5:$AH$86,AY118,FALSE)</f>
        <v>31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0.73996911369027718</v>
      </c>
      <c r="Q119" s="164"/>
      <c r="R119" s="164"/>
      <c r="S119" s="160">
        <f t="shared" si="17"/>
        <v>75.438291354208559</v>
      </c>
      <c r="T119" s="160"/>
      <c r="U119" s="161">
        <f t="shared" si="18"/>
        <v>27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73.996911369027714</v>
      </c>
      <c r="AW119" s="135">
        <v>79</v>
      </c>
      <c r="AX119" s="134">
        <f>VLOOKUP($A$1,Valores!$A$5:$EO$86,AW119,FALSE)</f>
        <v>75.438291354208559</v>
      </c>
      <c r="AY119" s="135">
        <v>78</v>
      </c>
      <c r="AZ119" s="135">
        <f>VLOOKUP($A$1,rankings!$A$5:$EN$86,AY119,FALSE)</f>
        <v>27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0.8473964654654137</v>
      </c>
      <c r="Q120" s="164"/>
      <c r="R120" s="164"/>
      <c r="S120" s="160">
        <f t="shared" si="17"/>
        <v>67.385696906541781</v>
      </c>
      <c r="T120" s="160"/>
      <c r="U120" s="161">
        <f t="shared" si="18"/>
        <v>50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84.739646546541366</v>
      </c>
      <c r="AW120" s="135">
        <v>80</v>
      </c>
      <c r="AX120" s="134">
        <f>VLOOKUP($A$1,Valores!$A$5:$EO$86,AW120,FALSE)</f>
        <v>67.385696906541781</v>
      </c>
      <c r="AY120" s="135">
        <v>79</v>
      </c>
      <c r="AZ120" s="135">
        <f>VLOOKUP($A$1,rankings!$A$5:$EN$86,AY120,FALSE)</f>
        <v>50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0.81635204909646863</v>
      </c>
      <c r="Q121" s="164"/>
      <c r="R121" s="164"/>
      <c r="S121" s="160">
        <f t="shared" si="17"/>
        <v>57.898231602741632</v>
      </c>
      <c r="T121" s="160"/>
      <c r="U121" s="161">
        <f t="shared" si="18"/>
        <v>65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81.635204909646859</v>
      </c>
      <c r="AW121" s="135">
        <v>81</v>
      </c>
      <c r="AX121" s="134">
        <f>VLOOKUP($A$1,Valores!$A$5:$EO$86,AW121,FALSE)</f>
        <v>57.898231602741632</v>
      </c>
      <c r="AY121" s="135">
        <v>80</v>
      </c>
      <c r="AZ121" s="135">
        <f>VLOOKUP($A$1,rankings!$A$5:$EN$86,AY121,FALSE)</f>
        <v>65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0.64656039196019433</v>
      </c>
      <c r="Q122" s="164"/>
      <c r="R122" s="164"/>
      <c r="S122" s="160">
        <f t="shared" si="17"/>
        <v>64.656039196019435</v>
      </c>
      <c r="T122" s="160"/>
      <c r="U122" s="161">
        <f t="shared" si="18"/>
        <v>55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64.656039196019435</v>
      </c>
      <c r="AW122" s="135">
        <v>82</v>
      </c>
      <c r="AX122" s="134">
        <f>VLOOKUP($A$1,Valores!$A$5:$EO$86,AW122,FALSE)</f>
        <v>64.656039196019435</v>
      </c>
      <c r="AY122" s="135">
        <v>81</v>
      </c>
      <c r="AZ122" s="135">
        <f>VLOOKUP($A$1,rankings!$A$5:$EN$86,AY122,FALSE)</f>
        <v>55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0.88465519408347892</v>
      </c>
      <c r="Q123" s="164"/>
      <c r="R123" s="164"/>
      <c r="S123" s="160">
        <f t="shared" si="17"/>
        <v>82.20543797922997</v>
      </c>
      <c r="T123" s="160"/>
      <c r="U123" s="161">
        <f t="shared" si="18"/>
        <v>21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88.465519408347888</v>
      </c>
      <c r="AW123" s="135">
        <v>83</v>
      </c>
      <c r="AX123" s="134">
        <f>VLOOKUP($A$1,Valores!$A$5:$EO$86,AW123,FALSE)</f>
        <v>82.20543797922997</v>
      </c>
      <c r="AY123" s="135">
        <v>82</v>
      </c>
      <c r="AZ123" s="135">
        <f>VLOOKUP($A$1,rankings!$A$5:$EN$86,AY123,FALSE)</f>
        <v>21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0.97996367224310788</v>
      </c>
      <c r="Q124" s="164"/>
      <c r="R124" s="164"/>
      <c r="S124" s="160">
        <f t="shared" si="17"/>
        <v>91.36123691680379</v>
      </c>
      <c r="T124" s="160"/>
      <c r="U124" s="161">
        <f t="shared" si="18"/>
        <v>14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97.996367224310788</v>
      </c>
      <c r="AW124" s="135">
        <v>84</v>
      </c>
      <c r="AX124" s="134">
        <f>VLOOKUP($A$1,Valores!$A$5:$EO$86,AW124,FALSE)</f>
        <v>91.36123691680379</v>
      </c>
      <c r="AY124" s="135">
        <v>83</v>
      </c>
      <c r="AZ124" s="135">
        <f>VLOOKUP($A$1,rankings!$A$5:$EN$86,AY124,FALSE)</f>
        <v>14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84.515980068642477</v>
      </c>
      <c r="T125" s="186"/>
      <c r="U125" s="187">
        <f t="shared" si="18"/>
        <v>41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84.515980068642477</v>
      </c>
      <c r="AY125" s="21">
        <v>21</v>
      </c>
      <c r="AZ125" s="135">
        <f>VLOOKUP($A$1,rankings!$A$5:$AH$86,AY125,FALSE)</f>
        <v>41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1</v>
      </c>
      <c r="Q126" s="164"/>
      <c r="R126" s="164"/>
      <c r="S126" s="160">
        <f t="shared" si="17"/>
        <v>100</v>
      </c>
      <c r="T126" s="160"/>
      <c r="U126" s="161">
        <f t="shared" si="18"/>
        <v>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100</v>
      </c>
      <c r="AW126" s="135">
        <v>85</v>
      </c>
      <c r="AX126" s="134">
        <f>VLOOKUP($A$1,Valores!$A$5:$EO$86,AW126,FALSE)</f>
        <v>100</v>
      </c>
      <c r="AY126" s="135">
        <v>84</v>
      </c>
      <c r="AZ126" s="135">
        <f>VLOOKUP($A$1,rankings!$A$5:$EN$86,AY126,FALSE)</f>
        <v>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0.95086694760716806</v>
      </c>
      <c r="Q127" s="164"/>
      <c r="R127" s="164"/>
      <c r="S127" s="160">
        <f t="shared" si="17"/>
        <v>93.330539761548749</v>
      </c>
      <c r="T127" s="160"/>
      <c r="U127" s="161">
        <f t="shared" si="18"/>
        <v>30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95.08669476071681</v>
      </c>
      <c r="AW127" s="135">
        <v>86</v>
      </c>
      <c r="AX127" s="134">
        <f>VLOOKUP($A$1,Valores!$A$5:$EO$86,AW127,FALSE)</f>
        <v>93.330539761548749</v>
      </c>
      <c r="AY127" s="135">
        <v>85</v>
      </c>
      <c r="AZ127" s="135">
        <f>VLOOKUP($A$1,rankings!$A$5:$EN$86,AY127,FALSE)</f>
        <v>30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0.90441206797963969</v>
      </c>
      <c r="Q128" s="164"/>
      <c r="R128" s="164"/>
      <c r="S128" s="160">
        <f t="shared" si="17"/>
        <v>77.904401770457028</v>
      </c>
      <c r="T128" s="160"/>
      <c r="U128" s="161">
        <f t="shared" si="18"/>
        <v>50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90.441206797963972</v>
      </c>
      <c r="AW128" s="135">
        <v>87</v>
      </c>
      <c r="AX128" s="134">
        <f>VLOOKUP($A$1,Valores!$A$5:$EO$86,AW128,FALSE)</f>
        <v>77.904401770457028</v>
      </c>
      <c r="AY128" s="135">
        <v>86</v>
      </c>
      <c r="AZ128" s="135">
        <f>VLOOKUP($A$1,rankings!$A$5:$EN$86,AY128,FALSE)</f>
        <v>50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0.94650591950752161</v>
      </c>
      <c r="Q129" s="164"/>
      <c r="R129" s="164"/>
      <c r="S129" s="160">
        <f t="shared" si="17"/>
        <v>89.762134467428808</v>
      </c>
      <c r="T129" s="160"/>
      <c r="U129" s="161">
        <f t="shared" si="18"/>
        <v>38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94.650591950752158</v>
      </c>
      <c r="AW129" s="135">
        <v>88</v>
      </c>
      <c r="AX129" s="134">
        <f>VLOOKUP($A$1,Valores!$A$5:$EO$86,AW129,FALSE)</f>
        <v>89.762134467428808</v>
      </c>
      <c r="AY129" s="135">
        <v>87</v>
      </c>
      <c r="AZ129" s="135">
        <f>VLOOKUP($A$1,rankings!$A$5:$EN$86,AY129,FALSE)</f>
        <v>38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0.96087238213108761</v>
      </c>
      <c r="Q130" s="164"/>
      <c r="R130" s="164"/>
      <c r="S130" s="160">
        <f t="shared" si="17"/>
        <v>80.759839692055692</v>
      </c>
      <c r="T130" s="160"/>
      <c r="U130" s="161">
        <f t="shared" si="18"/>
        <v>45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96.087238213108762</v>
      </c>
      <c r="AW130" s="135">
        <v>89</v>
      </c>
      <c r="AX130" s="134">
        <f>VLOOKUP($A$1,Valores!$A$5:$EO$86,AW130,FALSE)</f>
        <v>80.759839692055692</v>
      </c>
      <c r="AY130" s="135">
        <v>88</v>
      </c>
      <c r="AZ130" s="135">
        <f>VLOOKUP($A$1,rankings!$A$5:$EN$86,AY130,FALSE)</f>
        <v>45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0.98562996682354753</v>
      </c>
      <c r="Q131" s="164"/>
      <c r="R131" s="164"/>
      <c r="S131" s="160">
        <f t="shared" si="17"/>
        <v>92.307692307692264</v>
      </c>
      <c r="T131" s="160"/>
      <c r="U131" s="161">
        <f t="shared" si="18"/>
        <v>47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98.562996682354751</v>
      </c>
      <c r="AW131" s="135">
        <v>90</v>
      </c>
      <c r="AX131" s="134">
        <f>VLOOKUP($A$1,Valores!$A$5:$EO$86,AW131,FALSE)</f>
        <v>92.307692307692264</v>
      </c>
      <c r="AY131" s="135">
        <v>89</v>
      </c>
      <c r="AZ131" s="135">
        <f>VLOOKUP($A$1,rankings!$A$5:$EN$86,AY131,FALSE)</f>
        <v>47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0.90756394688881803</v>
      </c>
      <c r="Q132" s="164"/>
      <c r="R132" s="164"/>
      <c r="S132" s="160">
        <f t="shared" si="17"/>
        <v>84.248881842396045</v>
      </c>
      <c r="T132" s="160"/>
      <c r="U132" s="161">
        <f t="shared" si="18"/>
        <v>54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90.756394688881798</v>
      </c>
      <c r="AW132" s="135">
        <v>91</v>
      </c>
      <c r="AX132" s="134">
        <f>VLOOKUP($A$1,Valores!$A$5:$EO$86,AW132,FALSE)</f>
        <v>84.248881842396045</v>
      </c>
      <c r="AY132" s="135">
        <v>90</v>
      </c>
      <c r="AZ132" s="135">
        <f>VLOOKUP($A$1,rankings!$A$5:$EN$86,AY132,FALSE)</f>
        <v>54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0.91562752606548226</v>
      </c>
      <c r="Q133" s="164"/>
      <c r="R133" s="164"/>
      <c r="S133" s="160">
        <f t="shared" si="17"/>
        <v>57.814350707561331</v>
      </c>
      <c r="T133" s="160"/>
      <c r="U133" s="161">
        <f t="shared" si="18"/>
        <v>72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91.56275260654823</v>
      </c>
      <c r="AW133" s="135">
        <v>92</v>
      </c>
      <c r="AX133" s="134">
        <f>VLOOKUP($A$1,Valores!$A$5:$EO$86,AW133,FALSE)</f>
        <v>57.814350707561331</v>
      </c>
      <c r="AY133" s="135">
        <v>91</v>
      </c>
      <c r="AZ133" s="135">
        <f>VLOOKUP($A$1,rankings!$A$5:$EN$86,AY133,FALSE)</f>
        <v>72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16.999005194929286</v>
      </c>
      <c r="T134" s="186"/>
      <c r="U134" s="187">
        <f t="shared" si="18"/>
        <v>78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16.999005194929286</v>
      </c>
      <c r="AY134" s="21">
        <v>22</v>
      </c>
      <c r="AZ134" s="135">
        <f>VLOOKUP($A$1,rankings!$A$5:$AH$86,AY134,FALSE)</f>
        <v>78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0.38181818181818189</v>
      </c>
      <c r="Q135" s="164"/>
      <c r="R135" s="164"/>
      <c r="S135" s="160">
        <f t="shared" si="17"/>
        <v>17.663682251454524</v>
      </c>
      <c r="T135" s="160"/>
      <c r="U135" s="161">
        <f t="shared" si="18"/>
        <v>58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38.181818181818187</v>
      </c>
      <c r="AW135" s="135">
        <v>93</v>
      </c>
      <c r="AX135" s="134">
        <f>VLOOKUP($A$1,Valores!$A$5:$EO$86,AW135,FALSE)</f>
        <v>17.663682251454524</v>
      </c>
      <c r="AY135" s="135">
        <v>92</v>
      </c>
      <c r="AZ135" s="135">
        <f>VLOOKUP($A$1,rankings!$A$5:$EN$86,AY135,FALSE)</f>
        <v>58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-0.59569983136593596</v>
      </c>
      <c r="Q136" s="164"/>
      <c r="R136" s="164"/>
      <c r="S136" s="160">
        <f t="shared" si="17"/>
        <v>0</v>
      </c>
      <c r="T136" s="160"/>
      <c r="U136" s="161">
        <f t="shared" si="18"/>
        <v>82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-59.569983136593599</v>
      </c>
      <c r="AW136" s="135">
        <v>94</v>
      </c>
      <c r="AX136" s="134">
        <f>VLOOKUP($A$1,Valores!$A$5:$EO$86,AW136,FALSE)</f>
        <v>0</v>
      </c>
      <c r="AY136" s="135">
        <v>93</v>
      </c>
      <c r="AZ136" s="135">
        <f>VLOOKUP($A$1,rankings!$A$5:$EN$86,AY136,FALSE)</f>
        <v>82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9</v>
      </c>
      <c r="Q137" s="163"/>
      <c r="R137" s="163"/>
      <c r="S137" s="160">
        <f t="shared" si="17"/>
        <v>33.333333333333329</v>
      </c>
      <c r="T137" s="160"/>
      <c r="U137" s="161">
        <f t="shared" si="18"/>
        <v>28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9</v>
      </c>
      <c r="AW137" s="135">
        <v>95</v>
      </c>
      <c r="AX137" s="134">
        <f>VLOOKUP($A$1,Valores!$A$5:$EO$86,AW137,FALSE)</f>
        <v>33.333333333333329</v>
      </c>
      <c r="AY137" s="135">
        <v>94</v>
      </c>
      <c r="AZ137" s="135">
        <f>VLOOKUP($A$1,rankings!$A$5:$EN$86,AY137,FALSE)</f>
        <v>28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36.860625867653589</v>
      </c>
      <c r="T138" s="186"/>
      <c r="U138" s="187">
        <f t="shared" si="18"/>
        <v>62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36.860625867653589</v>
      </c>
      <c r="AY138" s="21">
        <v>23</v>
      </c>
      <c r="AZ138" s="135">
        <f>VLOOKUP($A$1,rankings!$A$5:$AH$86,AY138,FALSE)</f>
        <v>62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0.84844061048440611</v>
      </c>
      <c r="Q139" s="164"/>
      <c r="R139" s="164"/>
      <c r="S139" s="160">
        <f t="shared" si="17"/>
        <v>72.87121891846266</v>
      </c>
      <c r="T139" s="160"/>
      <c r="U139" s="123">
        <f t="shared" si="18"/>
        <v>41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84.844061048440608</v>
      </c>
      <c r="AW139" s="135">
        <v>96</v>
      </c>
      <c r="AX139" s="134">
        <f>VLOOKUP($A$1,Valores!$A$5:$EO$86,AW139,FALSE)</f>
        <v>72.87121891846266</v>
      </c>
      <c r="AY139" s="135">
        <v>95</v>
      </c>
      <c r="AZ139" s="135">
        <f>VLOOKUP($A$1,rankings!$A$5:$EN$86,AY139,FALSE)</f>
        <v>41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0.14797611147976111</v>
      </c>
      <c r="Q140" s="164"/>
      <c r="R140" s="164"/>
      <c r="S140" s="160">
        <f t="shared" si="17"/>
        <v>16.31835209475803</v>
      </c>
      <c r="T140" s="160"/>
      <c r="U140" s="123">
        <f t="shared" si="18"/>
        <v>69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14.797611147976111</v>
      </c>
      <c r="AW140" s="135">
        <v>97</v>
      </c>
      <c r="AX140" s="134">
        <f>VLOOKUP($A$1,Valores!$A$5:$EO$86,AW140,FALSE)</f>
        <v>16.31835209475803</v>
      </c>
      <c r="AY140" s="135">
        <v>96</v>
      </c>
      <c r="AZ140" s="135">
        <f>VLOOKUP($A$1,rankings!$A$5:$EN$86,AY140,FALSE)</f>
        <v>69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0.24950232249502322</v>
      </c>
      <c r="Q141" s="164"/>
      <c r="R141" s="164"/>
      <c r="S141" s="160">
        <f t="shared" si="17"/>
        <v>21.39230658974007</v>
      </c>
      <c r="T141" s="160"/>
      <c r="U141" s="123">
        <f t="shared" si="18"/>
        <v>55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24.950232249502321</v>
      </c>
      <c r="AW141" s="135">
        <v>98</v>
      </c>
      <c r="AX141" s="134">
        <f>VLOOKUP($A$1,Valores!$A$5:$EO$86,AW141,FALSE)</f>
        <v>21.39230658974007</v>
      </c>
      <c r="AY141" s="135">
        <v>97</v>
      </c>
      <c r="AZ141" s="135">
        <f>VLOOKUP($A$1,rankings!$A$5:$EN$86,AY141,FALSE)</f>
        <v>55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58.868253806401725</v>
      </c>
      <c r="T142" s="186"/>
      <c r="U142" s="187">
        <f t="shared" si="18"/>
        <v>44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58.868253806401725</v>
      </c>
      <c r="AY142" s="21">
        <v>24</v>
      </c>
      <c r="AZ142" s="135">
        <f>VLOOKUP($A$1,rankings!$A$5:$AH$86,AY142,FALSE)</f>
        <v>44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0.6936406168774909</v>
      </c>
      <c r="Q143" s="164"/>
      <c r="R143" s="164"/>
      <c r="S143" s="160">
        <f t="shared" si="17"/>
        <v>72.916373916979282</v>
      </c>
      <c r="T143" s="160"/>
      <c r="U143" s="161">
        <f t="shared" si="18"/>
        <v>43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69.364061687749086</v>
      </c>
      <c r="AW143" s="135">
        <v>99</v>
      </c>
      <c r="AX143" s="134">
        <f>VLOOKUP($A$1,Valores!$A$5:$EO$86,AW143,FALSE)</f>
        <v>72.916373916979282</v>
      </c>
      <c r="AY143" s="135">
        <v>98</v>
      </c>
      <c r="AZ143" s="135">
        <f>VLOOKUP($A$1,rankings!$A$5:$EN$86,AY143,FALSE)</f>
        <v>43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0.27777777777777779</v>
      </c>
      <c r="Q144" s="164"/>
      <c r="R144" s="164"/>
      <c r="S144" s="160">
        <f t="shared" si="17"/>
        <v>32.051282051282051</v>
      </c>
      <c r="T144" s="160"/>
      <c r="U144" s="161">
        <f t="shared" si="18"/>
        <v>27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27.777777777777779</v>
      </c>
      <c r="AW144" s="135">
        <v>100</v>
      </c>
      <c r="AX144" s="134">
        <f>VLOOKUP($A$1,Valores!$A$5:$EO$86,AW144,FALSE)</f>
        <v>32.051282051282051</v>
      </c>
      <c r="AY144" s="135">
        <v>99</v>
      </c>
      <c r="AZ144" s="135">
        <f>VLOOKUP($A$1,rankings!$A$5:$EN$86,AY144,FALSE)</f>
        <v>27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19.064102564102566</v>
      </c>
      <c r="Q145" s="172"/>
      <c r="R145" s="172"/>
      <c r="S145" s="160">
        <f t="shared" si="17"/>
        <v>30.505359257345589</v>
      </c>
      <c r="T145" s="160"/>
      <c r="U145" s="161">
        <f t="shared" si="18"/>
        <v>79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19.064102564102566</v>
      </c>
      <c r="AW145" s="135">
        <v>101</v>
      </c>
      <c r="AX145" s="134">
        <f>VLOOKUP($A$1,Valores!$A$5:$EO$86,AW145,FALSE)</f>
        <v>30.505359257345589</v>
      </c>
      <c r="AY145" s="135">
        <v>100</v>
      </c>
      <c r="AZ145" s="135">
        <f>VLOOKUP($A$1,rankings!$A$5:$EN$86,AY145,FALSE)</f>
        <v>79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1</v>
      </c>
      <c r="Q146" s="164"/>
      <c r="R146" s="164"/>
      <c r="S146" s="160">
        <f t="shared" si="17"/>
        <v>100</v>
      </c>
      <c r="T146" s="160"/>
      <c r="U146" s="161">
        <f t="shared" si="18"/>
        <v>1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100</v>
      </c>
      <c r="AW146" s="135">
        <v>102</v>
      </c>
      <c r="AX146" s="134">
        <f>VLOOKUP($A$1,Valores!$A$5:$EO$86,AW146,FALSE)</f>
        <v>100</v>
      </c>
      <c r="AY146" s="135">
        <v>101</v>
      </c>
      <c r="AZ146" s="135">
        <f>VLOOKUP($A$1,rankings!$A$5:$EN$86,AY146,FALSE)</f>
        <v>1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59.497851715156159</v>
      </c>
      <c r="T147" s="184"/>
      <c r="U147" s="185">
        <f t="shared" si="18"/>
        <v>69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59.497851715156159</v>
      </c>
      <c r="AY147" s="21">
        <v>7</v>
      </c>
      <c r="AZ147" s="135">
        <f>VLOOKUP($A$1,rankings!$A$5:$AH$86,AY147,FALSE)</f>
        <v>69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59.497851715156159</v>
      </c>
      <c r="T148" s="177"/>
      <c r="U148" s="178">
        <f t="shared" si="18"/>
        <v>69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59.497851715156159</v>
      </c>
      <c r="AY148" s="21">
        <v>25</v>
      </c>
      <c r="AZ148" s="135">
        <f>VLOOKUP($A$1,rankings!$A$5:$AH$86,AY148,FALSE)</f>
        <v>69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74.890195044655513</v>
      </c>
      <c r="Q149" s="172"/>
      <c r="R149" s="172"/>
      <c r="S149" s="160">
        <f t="shared" si="17"/>
        <v>71.114842984730046</v>
      </c>
      <c r="T149" s="160"/>
      <c r="U149" s="161">
        <f t="shared" si="18"/>
        <v>82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74.890195044655513</v>
      </c>
      <c r="AW149" s="135">
        <v>103</v>
      </c>
      <c r="AX149" s="134">
        <f>VLOOKUP($A$1,Valores!$A$5:$EO$86,AW149,FALSE)</f>
        <v>71.114842984730046</v>
      </c>
      <c r="AY149" s="135">
        <v>102</v>
      </c>
      <c r="AZ149" s="135">
        <f>VLOOKUP($A$1,rankings!$A$5:$EN$86,AY149,FALSE)</f>
        <v>82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4.7281323877068555</v>
      </c>
      <c r="R150" s="172"/>
      <c r="S150" s="160">
        <f t="shared" si="17"/>
        <v>80.70921985815599</v>
      </c>
      <c r="T150" s="160"/>
      <c r="U150" s="161">
        <f t="shared" si="18"/>
        <v>18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4.7281323877068555</v>
      </c>
      <c r="AW150" s="135">
        <v>104</v>
      </c>
      <c r="AX150" s="134">
        <f>VLOOKUP($A$1,Valores!$A$5:$EO$86,AW150,FALSE)</f>
        <v>80.70921985815599</v>
      </c>
      <c r="AY150" s="135">
        <v>103</v>
      </c>
      <c r="AZ150" s="135">
        <f>VLOOKUP($A$1,rankings!$A$5:$EN$86,AY150,FALSE)</f>
        <v>18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43.762781186094074</v>
      </c>
      <c r="R151" s="172"/>
      <c r="S151" s="160">
        <f t="shared" si="17"/>
        <v>26.669492302582448</v>
      </c>
      <c r="T151" s="160"/>
      <c r="U151" s="161">
        <f t="shared" si="18"/>
        <v>68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43.762781186094074</v>
      </c>
      <c r="AW151" s="135">
        <v>105</v>
      </c>
      <c r="AX151" s="134">
        <f>VLOOKUP($A$1,Valores!$A$5:$EO$86,AW151,FALSE)</f>
        <v>26.669492302582448</v>
      </c>
      <c r="AY151" s="135">
        <v>104</v>
      </c>
      <c r="AZ151" s="135">
        <f>VLOOKUP($A$1,rankings!$A$5:$EN$86,AY151,FALSE)</f>
        <v>68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32.874567357441656</v>
      </c>
      <c r="T152" s="184"/>
      <c r="U152" s="185">
        <f t="shared" si="18"/>
        <v>73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32.874567357441656</v>
      </c>
      <c r="AY152" s="21">
        <v>8</v>
      </c>
      <c r="AZ152" s="135">
        <f>VLOOKUP($A$1,rankings!$A$5:$AH$86,AY152,FALSE)</f>
        <v>73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35.454424901319733</v>
      </c>
      <c r="T153" s="177"/>
      <c r="U153" s="178">
        <f t="shared" si="18"/>
        <v>56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35.454424901319733</v>
      </c>
      <c r="AY153" s="21">
        <v>26</v>
      </c>
      <c r="AZ153" s="135">
        <f>VLOOKUP($A$1,rankings!$A$5:$AH$86,AY153,FALSE)</f>
        <v>56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5.5821620240224892</v>
      </c>
      <c r="Q154" s="172"/>
      <c r="R154" s="172"/>
      <c r="S154" s="160">
        <f t="shared" ref="S154:S160" si="30">AX154</f>
        <v>36.500675743884926</v>
      </c>
      <c r="T154" s="160"/>
      <c r="U154" s="161">
        <f t="shared" ref="U154:U160" si="31">AZ154</f>
        <v>60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5.5821620240224892</v>
      </c>
      <c r="AW154" s="135">
        <v>106</v>
      </c>
      <c r="AX154" s="134">
        <f>VLOOKUP($A$1,Valores!$A$5:$EO$86,AW154,FALSE)</f>
        <v>36.500675743884926</v>
      </c>
      <c r="AY154" s="135">
        <v>105</v>
      </c>
      <c r="AZ154" s="135">
        <f>VLOOKUP($A$1,rankings!$A$5:$EN$86,AY154,FALSE)</f>
        <v>60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0.39644027273532279</v>
      </c>
      <c r="Q155" s="164"/>
      <c r="R155" s="164"/>
      <c r="S155" s="160">
        <f t="shared" si="30"/>
        <v>34.40817405875454</v>
      </c>
      <c r="T155" s="160"/>
      <c r="U155" s="161">
        <f t="shared" si="31"/>
        <v>51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39.644027273532281</v>
      </c>
      <c r="AW155" s="135">
        <v>107</v>
      </c>
      <c r="AX155" s="134">
        <f>VLOOKUP($A$1,Valores!$A$5:$EO$86,AW155,FALSE)</f>
        <v>34.40817405875454</v>
      </c>
      <c r="AY155" s="135">
        <v>106</v>
      </c>
      <c r="AZ155" s="135">
        <f>VLOOKUP($A$1,rankings!$A$5:$EN$86,AY155,FALSE)</f>
        <v>51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7.2724972889759627</v>
      </c>
      <c r="T156" s="177"/>
      <c r="U156" s="178">
        <f t="shared" si="31"/>
        <v>44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7.2724972889759627</v>
      </c>
      <c r="AY156" s="21">
        <v>27</v>
      </c>
      <c r="AZ156" s="135">
        <f>VLOOKUP($A$1,rankings!$A$5:$AH$86,AY156,FALSE)</f>
        <v>44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1.2236906510034262</v>
      </c>
      <c r="R157" s="172"/>
      <c r="S157" s="160">
        <f t="shared" si="30"/>
        <v>0.2449983968734597</v>
      </c>
      <c r="T157" s="160"/>
      <c r="U157" s="161">
        <f t="shared" si="31"/>
        <v>73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1.2236906510034262</v>
      </c>
      <c r="AW157" s="135">
        <v>108</v>
      </c>
      <c r="AX157" s="134">
        <f>VLOOKUP($A$1,Valores!$A$5:$EO$86,AW157,FALSE)</f>
        <v>0.2449983968734597</v>
      </c>
      <c r="AY157" s="135">
        <v>107</v>
      </c>
      <c r="AZ157" s="135">
        <f>VLOOKUP($A$1,rankings!$A$5:$EN$86,AY157,FALSE)</f>
        <v>73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34.263338228095932</v>
      </c>
      <c r="R158" s="172"/>
      <c r="S158" s="160">
        <f t="shared" si="30"/>
        <v>21.847904406443462</v>
      </c>
      <c r="T158" s="160"/>
      <c r="U158" s="161">
        <f t="shared" si="31"/>
        <v>16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34.263338228095932</v>
      </c>
      <c r="AW158" s="135">
        <v>109</v>
      </c>
      <c r="AX158" s="134">
        <f>VLOOKUP($A$1,Valores!$A$5:$EO$86,AW158,FALSE)</f>
        <v>21.847904406443462</v>
      </c>
      <c r="AY158" s="135">
        <v>108</v>
      </c>
      <c r="AZ158" s="135">
        <f>VLOOKUP($A$1,rankings!$A$5:$EN$86,AY158,FALSE)</f>
        <v>16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58.737151248164466</v>
      </c>
      <c r="R160" s="179"/>
      <c r="S160" s="168">
        <f t="shared" si="30"/>
        <v>6.9970863525869262</v>
      </c>
      <c r="T160" s="168"/>
      <c r="U160" s="169">
        <f t="shared" si="31"/>
        <v>52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58.737151248164466</v>
      </c>
      <c r="AW160" s="135">
        <v>111</v>
      </c>
      <c r="AX160" s="134">
        <f>VLOOKUP($A$1,Valores!$A$5:$EO$86,AW160,FALSE)</f>
        <v>6.9970863525869262</v>
      </c>
      <c r="AY160" s="135">
        <v>110</v>
      </c>
      <c r="AZ160" s="135">
        <f>VLOOKUP($A$1,rankings!$A$5:$EN$86,AY160,FALSE)</f>
        <v>52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GARABITO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7.3415663184752953</v>
      </c>
      <c r="T165" s="177"/>
      <c r="U165" s="178">
        <f t="shared" ref="U165:U188" si="34">AZ165</f>
        <v>79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7.3415663184752953</v>
      </c>
      <c r="AY165" s="21">
        <v>28</v>
      </c>
      <c r="AZ165" s="135">
        <f>VLOOKUP($A$1,rankings!$A$5:$AH$86,AY165,FALSE)</f>
        <v>79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2.4473813020068524</v>
      </c>
      <c r="R166" s="172"/>
      <c r="S166" s="160">
        <f t="shared" si="33"/>
        <v>10.340822255957304</v>
      </c>
      <c r="T166" s="160"/>
      <c r="U166" s="161">
        <f t="shared" si="34"/>
        <v>75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2.4473813020068524</v>
      </c>
      <c r="AW166" s="135">
        <v>112</v>
      </c>
      <c r="AX166" s="134">
        <f>VLOOKUP($A$1,Valores!$A$5:$EO$86,AW166,FALSE)</f>
        <v>10.340822255957304</v>
      </c>
      <c r="AY166" s="135">
        <v>111</v>
      </c>
      <c r="AZ166" s="135">
        <f>VLOOKUP($A$1,rankings!$A$5:$EN$86,AY166,FALSE)</f>
        <v>75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4.1605482134116496</v>
      </c>
      <c r="R167" s="172"/>
      <c r="S167" s="160">
        <f t="shared" si="33"/>
        <v>3.1853560763678215</v>
      </c>
      <c r="T167" s="160"/>
      <c r="U167" s="161">
        <f t="shared" si="34"/>
        <v>76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4.1605482134116496</v>
      </c>
      <c r="AW167" s="135">
        <v>113</v>
      </c>
      <c r="AX167" s="134">
        <f>VLOOKUP($A$1,Valores!$A$5:$EO$86,AW167,FALSE)</f>
        <v>3.1853560763678215</v>
      </c>
      <c r="AY167" s="135">
        <v>112</v>
      </c>
      <c r="AZ167" s="135">
        <f>VLOOKUP($A$1,rankings!$A$5:$EN$86,AY167,FALSE)</f>
        <v>76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15.907978463044543</v>
      </c>
      <c r="R168" s="172"/>
      <c r="S168" s="160">
        <f t="shared" si="33"/>
        <v>6.5381888346493557</v>
      </c>
      <c r="T168" s="160"/>
      <c r="U168" s="161">
        <f t="shared" si="34"/>
        <v>78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15.907978463044543</v>
      </c>
      <c r="AW168" s="135">
        <v>114</v>
      </c>
      <c r="AX168" s="134">
        <f>VLOOKUP($A$1,Valores!$A$5:$EO$86,AW168,FALSE)</f>
        <v>6.5381888346493557</v>
      </c>
      <c r="AY168" s="135">
        <v>113</v>
      </c>
      <c r="AZ168" s="135">
        <f>VLOOKUP($A$1,rankings!$A$5:$EN$86,AY168,FALSE)</f>
        <v>78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15.907978463044543</v>
      </c>
      <c r="R169" s="172"/>
      <c r="S169" s="160">
        <f t="shared" si="33"/>
        <v>9.3018981069267017</v>
      </c>
      <c r="T169" s="160"/>
      <c r="U169" s="161">
        <f t="shared" si="34"/>
        <v>72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15.907978463044543</v>
      </c>
      <c r="AW169" s="135">
        <v>115</v>
      </c>
      <c r="AX169" s="134">
        <f>VLOOKUP($A$1,Valores!$A$5:$EO$86,AW169,FALSE)</f>
        <v>9.3018981069267017</v>
      </c>
      <c r="AY169" s="135">
        <v>114</v>
      </c>
      <c r="AZ169" s="135">
        <f>VLOOKUP($A$1,rankings!$A$5:$EN$86,AY169,FALSE)</f>
        <v>72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33.161368406595038</v>
      </c>
      <c r="T170" s="177"/>
      <c r="U170" s="178">
        <f t="shared" si="34"/>
        <v>80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33.161368406595038</v>
      </c>
      <c r="AY170" s="21">
        <v>29</v>
      </c>
      <c r="AZ170" s="135">
        <f>VLOOKUP($A$1,rankings!$A$5:$AH$86,AY170,FALSE)</f>
        <v>80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19.428571428571427</v>
      </c>
      <c r="Q171" s="172"/>
      <c r="R171" s="172"/>
      <c r="S171" s="160">
        <f t="shared" si="33"/>
        <v>0</v>
      </c>
      <c r="T171" s="160"/>
      <c r="U171" s="161">
        <f t="shared" si="34"/>
        <v>82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19.428571428571427</v>
      </c>
      <c r="AW171" s="135">
        <v>116</v>
      </c>
      <c r="AX171" s="134">
        <f>VLOOKUP($A$1,Valores!$A$5:$EO$86,AW171,FALSE)</f>
        <v>0</v>
      </c>
      <c r="AY171" s="135">
        <v>115</v>
      </c>
      <c r="AZ171" s="135">
        <f>VLOOKUP($A$1,rankings!$A$5:$EN$86,AY171,FALSE)</f>
        <v>82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15.746666666666666</v>
      </c>
      <c r="Q172" s="172"/>
      <c r="R172" s="172"/>
      <c r="S172" s="160">
        <f t="shared" si="33"/>
        <v>40.962291688999201</v>
      </c>
      <c r="T172" s="160"/>
      <c r="U172" s="161">
        <f t="shared" si="34"/>
        <v>78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15.746666666666666</v>
      </c>
      <c r="AW172" s="135">
        <v>117</v>
      </c>
      <c r="AX172" s="134">
        <f>VLOOKUP($A$1,Valores!$A$5:$EO$86,AW172,FALSE)</f>
        <v>40.962291688999201</v>
      </c>
      <c r="AY172" s="135">
        <v>116</v>
      </c>
      <c r="AZ172" s="135">
        <f>VLOOKUP($A$1,rankings!$A$5:$EN$86,AY172,FALSE)</f>
        <v>78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0.89800000000000002</v>
      </c>
      <c r="Q173" s="164"/>
      <c r="R173" s="164"/>
      <c r="S173" s="160">
        <f t="shared" si="33"/>
        <v>46.168958742632611</v>
      </c>
      <c r="T173" s="160"/>
      <c r="U173" s="161">
        <f t="shared" si="34"/>
        <v>51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89.8</v>
      </c>
      <c r="AW173" s="135">
        <v>118</v>
      </c>
      <c r="AX173" s="134">
        <f>VLOOKUP($A$1,Valores!$A$5:$EO$86,AW173,FALSE)</f>
        <v>46.168958742632611</v>
      </c>
      <c r="AY173" s="135">
        <v>117</v>
      </c>
      <c r="AZ173" s="135">
        <f>VLOOKUP($A$1,rankings!$A$5:$EN$86,AY173,FALSE)</f>
        <v>51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1.056</v>
      </c>
      <c r="Q174" s="164"/>
      <c r="R174" s="164"/>
      <c r="S174" s="160">
        <f t="shared" si="33"/>
        <v>45.514223194748347</v>
      </c>
      <c r="T174" s="160"/>
      <c r="U174" s="161">
        <f t="shared" si="34"/>
        <v>36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105.6</v>
      </c>
      <c r="AW174" s="135">
        <v>119</v>
      </c>
      <c r="AX174" s="134">
        <f>VLOOKUP($A$1,Valores!$A$5:$EO$86,AW174,FALSE)</f>
        <v>45.514223194748347</v>
      </c>
      <c r="AY174" s="135">
        <v>118</v>
      </c>
      <c r="AZ174" s="135">
        <f>VLOOKUP($A$1,rankings!$A$5:$EN$86,AY174,FALSE)</f>
        <v>36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43.31371879563644</v>
      </c>
      <c r="T175" s="177"/>
      <c r="U175" s="178">
        <f t="shared" si="34"/>
        <v>56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43.31371879563644</v>
      </c>
      <c r="AY175" s="21">
        <v>30</v>
      </c>
      <c r="AZ175" s="135">
        <f>VLOOKUP($A$1,rankings!$A$5:$AH$86,AY175,FALSE)</f>
        <v>56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0.20156774916013437</v>
      </c>
      <c r="Q176" s="164"/>
      <c r="R176" s="164"/>
      <c r="S176" s="160">
        <f t="shared" si="33"/>
        <v>25.394574142686267</v>
      </c>
      <c r="T176" s="160"/>
      <c r="U176" s="161">
        <f t="shared" si="34"/>
        <v>45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20.156774916013436</v>
      </c>
      <c r="AW176" s="135">
        <v>120</v>
      </c>
      <c r="AX176" s="134">
        <f>VLOOKUP($A$1,Valores!$A$5:$EO$86,AW176,FALSE)</f>
        <v>25.394574142686267</v>
      </c>
      <c r="AY176" s="135">
        <v>119</v>
      </c>
      <c r="AZ176" s="135">
        <f>VLOOKUP($A$1,rankings!$A$5:$EN$86,AY176,FALSE)</f>
        <v>45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0.3314669652855543</v>
      </c>
      <c r="Q177" s="164"/>
      <c r="R177" s="164"/>
      <c r="S177" s="160">
        <f t="shared" si="33"/>
        <v>26.596306796616332</v>
      </c>
      <c r="T177" s="160"/>
      <c r="U177" s="161">
        <f t="shared" si="34"/>
        <v>69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33.146696528555431</v>
      </c>
      <c r="AW177" s="135">
        <v>121</v>
      </c>
      <c r="AX177" s="134">
        <f>VLOOKUP($A$1,Valores!$A$5:$EO$86,AW177,FALSE)</f>
        <v>26.596306796616332</v>
      </c>
      <c r="AY177" s="135">
        <v>120</v>
      </c>
      <c r="AZ177" s="135">
        <f>VLOOKUP($A$1,rankings!$A$5:$EN$86,AY177,FALSE)</f>
        <v>69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0.94418449197860965</v>
      </c>
      <c r="Q178" s="164"/>
      <c r="R178" s="164"/>
      <c r="S178" s="160">
        <f t="shared" si="33"/>
        <v>86.078801863517398</v>
      </c>
      <c r="T178" s="160"/>
      <c r="U178" s="161">
        <f t="shared" si="34"/>
        <v>51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94.418449197860966</v>
      </c>
      <c r="AW178" s="135">
        <v>122</v>
      </c>
      <c r="AX178" s="134">
        <f>VLOOKUP($A$1,Valores!$A$5:$EO$86,AW178,FALSE)</f>
        <v>86.078801863517398</v>
      </c>
      <c r="AY178" s="135">
        <v>121</v>
      </c>
      <c r="AZ178" s="135">
        <f>VLOOKUP($A$1,rankings!$A$5:$EN$86,AY178,FALSE)</f>
        <v>51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0.8302139037433155</v>
      </c>
      <c r="Q179" s="164"/>
      <c r="R179" s="164"/>
      <c r="S179" s="160">
        <f t="shared" si="33"/>
        <v>78.498911175362224</v>
      </c>
      <c r="T179" s="160"/>
      <c r="U179" s="161">
        <f t="shared" si="34"/>
        <v>46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83.021390374331546</v>
      </c>
      <c r="AW179" s="135">
        <v>123</v>
      </c>
      <c r="AX179" s="134">
        <f>VLOOKUP($A$1,Valores!$A$5:$EO$86,AW179,FALSE)</f>
        <v>78.498911175362224</v>
      </c>
      <c r="AY179" s="135">
        <v>122</v>
      </c>
      <c r="AZ179" s="135">
        <f>VLOOKUP($A$1,rankings!$A$5:$EN$86,AY179,FALSE)</f>
        <v>46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70.703828433647459</v>
      </c>
      <c r="T181" s="177"/>
      <c r="U181" s="178">
        <f t="shared" si="34"/>
        <v>58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70.703828433647459</v>
      </c>
      <c r="AY181" s="21">
        <v>31</v>
      </c>
      <c r="AZ181" s="135">
        <f>VLOOKUP($A$1,rankings!$A$5:$AH$86,AY181,FALSE)</f>
        <v>58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0.89159999999999995</v>
      </c>
      <c r="Q182" s="164"/>
      <c r="R182" s="164"/>
      <c r="S182" s="160">
        <f t="shared" si="33"/>
        <v>65.311999999999998</v>
      </c>
      <c r="T182" s="160"/>
      <c r="U182" s="161">
        <f t="shared" si="34"/>
        <v>51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89.16</v>
      </c>
      <c r="AW182" s="135">
        <v>125</v>
      </c>
      <c r="AX182" s="134">
        <f>VLOOKUP($A$1,Valores!$A$5:$EO$86,AW182,FALSE)</f>
        <v>65.311999999999998</v>
      </c>
      <c r="AY182" s="135">
        <v>124</v>
      </c>
      <c r="AZ182" s="135">
        <f>VLOOKUP($A$1,rankings!$A$5:$EN$86,AY182,FALSE)</f>
        <v>51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0.99010000000000009</v>
      </c>
      <c r="Q183" s="164"/>
      <c r="R183" s="164"/>
      <c r="S183" s="160">
        <f t="shared" si="33"/>
        <v>79.54545454545466</v>
      </c>
      <c r="T183" s="160"/>
      <c r="U183" s="161">
        <f t="shared" si="34"/>
        <v>64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99.01</v>
      </c>
      <c r="AW183" s="135">
        <v>126</v>
      </c>
      <c r="AX183" s="134">
        <f>VLOOKUP($A$1,Valores!$A$5:$EO$86,AW183,FALSE)</f>
        <v>79.54545454545466</v>
      </c>
      <c r="AY183" s="135">
        <v>125</v>
      </c>
      <c r="AZ183" s="135">
        <f>VLOOKUP($A$1,rankings!$A$5:$EN$86,AY183,FALSE)</f>
        <v>64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0.99014778325123165</v>
      </c>
      <c r="Q184" s="164"/>
      <c r="R184" s="164"/>
      <c r="S184" s="160">
        <f t="shared" si="33"/>
        <v>66.502463054187416</v>
      </c>
      <c r="T184" s="160"/>
      <c r="U184" s="161">
        <f t="shared" si="34"/>
        <v>61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99.01477832512316</v>
      </c>
      <c r="AW184" s="135">
        <v>127</v>
      </c>
      <c r="AX184" s="134">
        <f>VLOOKUP($A$1,Valores!$A$5:$EO$86,AW184,FALSE)</f>
        <v>66.502463054187416</v>
      </c>
      <c r="AY184" s="135">
        <v>126</v>
      </c>
      <c r="AZ184" s="135">
        <f>VLOOKUP($A$1,rankings!$A$5:$EN$86,AY184,FALSE)</f>
        <v>61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0.95783132530120485</v>
      </c>
      <c r="Q185" s="164"/>
      <c r="R185" s="164"/>
      <c r="S185" s="160">
        <f t="shared" si="33"/>
        <v>75.12696650407905</v>
      </c>
      <c r="T185" s="160"/>
      <c r="U185" s="161">
        <f t="shared" si="34"/>
        <v>44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95.783132530120483</v>
      </c>
      <c r="AW185" s="135">
        <v>128</v>
      </c>
      <c r="AX185" s="134">
        <f>VLOOKUP($A$1,Valores!$A$5:$EO$86,AW185,FALSE)</f>
        <v>75.12696650407905</v>
      </c>
      <c r="AY185" s="135">
        <v>127</v>
      </c>
      <c r="AZ185" s="135">
        <f>VLOOKUP($A$1,rankings!$A$5:$EN$86,AY185,FALSE)</f>
        <v>44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0.87190000000000001</v>
      </c>
      <c r="Q186" s="164"/>
      <c r="R186" s="164"/>
      <c r="S186" s="160">
        <f t="shared" si="33"/>
        <v>67.032258064516142</v>
      </c>
      <c r="T186" s="160"/>
      <c r="U186" s="161">
        <f t="shared" si="34"/>
        <v>57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87.19</v>
      </c>
      <c r="AW186" s="135">
        <v>129</v>
      </c>
      <c r="AX186" s="134">
        <f>VLOOKUP($A$1,Valores!$A$5:$EO$86,AW186,FALSE)</f>
        <v>67.032258064516142</v>
      </c>
      <c r="AY186" s="135">
        <v>128</v>
      </c>
      <c r="AZ186" s="135">
        <f>VLOOKUP($A$1,rankings!$A$5:$EN$86,AY186,FALSE)</f>
        <v>57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32.518055178554512</v>
      </c>
      <c r="T187" s="174"/>
      <c r="U187" s="175">
        <f t="shared" si="34"/>
        <v>43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32.518055178554512</v>
      </c>
      <c r="AY187" s="21">
        <v>9</v>
      </c>
      <c r="AZ187" s="135">
        <f>VLOOKUP($A$1,rankings!$A$5:$AH$86,AY187,FALSE)</f>
        <v>43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60.278894054354637</v>
      </c>
      <c r="T188" s="166"/>
      <c r="U188" s="167">
        <f t="shared" si="34"/>
        <v>55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60.278894054354637</v>
      </c>
      <c r="AY188" s="21">
        <v>32</v>
      </c>
      <c r="AZ188" s="135">
        <f>VLOOKUP($A$1,rankings!$A$5:$AH$86,AY188,FALSE)</f>
        <v>55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82.926829999999995</v>
      </c>
      <c r="Q189" s="172"/>
      <c r="R189" s="172"/>
      <c r="S189" s="160">
        <f t="shared" ref="S189:S206" si="40">AX189</f>
        <v>68.18182157024772</v>
      </c>
      <c r="T189" s="160"/>
      <c r="U189" s="161">
        <f t="shared" ref="U189:U206" si="41">AZ189</f>
        <v>50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82.926829999999995</v>
      </c>
      <c r="AW189" s="135">
        <v>130</v>
      </c>
      <c r="AX189" s="134">
        <f>VLOOKUP($A$1,Valores!$A$5:$EO$86,AW189,FALSE)</f>
        <v>68.18182157024772</v>
      </c>
      <c r="AY189" s="135">
        <v>129</v>
      </c>
      <c r="AZ189" s="135">
        <f>VLOOKUP($A$1,rankings!$A$5:$EN$86,AY189,FALSE)</f>
        <v>50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87.804879999999997</v>
      </c>
      <c r="Q190" s="172"/>
      <c r="R190" s="172"/>
      <c r="S190" s="160">
        <f t="shared" si="40"/>
        <v>83.870971155046647</v>
      </c>
      <c r="T190" s="160"/>
      <c r="U190" s="161">
        <f t="shared" si="41"/>
        <v>45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87.804879999999997</v>
      </c>
      <c r="AW190" s="135">
        <v>131</v>
      </c>
      <c r="AX190" s="134">
        <f>VLOOKUP($A$1,Valores!$A$5:$EO$86,AW190,FALSE)</f>
        <v>83.870971155046647</v>
      </c>
      <c r="AY190" s="135">
        <v>130</v>
      </c>
      <c r="AZ190" s="135">
        <f>VLOOKUP($A$1,rankings!$A$5:$EN$86,AY190,FALSE)</f>
        <v>45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60.570582600000002</v>
      </c>
      <c r="Q191" s="172"/>
      <c r="R191" s="172"/>
      <c r="S191" s="160">
        <f t="shared" si="40"/>
        <v>26.660169218292335</v>
      </c>
      <c r="T191" s="160"/>
      <c r="U191" s="161">
        <f t="shared" si="41"/>
        <v>53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60.570582600000002</v>
      </c>
      <c r="AW191" s="135">
        <v>132</v>
      </c>
      <c r="AX191" s="134">
        <f>VLOOKUP($A$1,Valores!$A$5:$EO$86,AW191,FALSE)</f>
        <v>26.660169218292335</v>
      </c>
      <c r="AY191" s="135">
        <v>131</v>
      </c>
      <c r="AZ191" s="135">
        <f>VLOOKUP($A$1,rankings!$A$5:$EN$86,AY191,FALSE)</f>
        <v>53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54.577185818146994</v>
      </c>
      <c r="Q192" s="172"/>
      <c r="R192" s="172"/>
      <c r="S192" s="160">
        <f t="shared" si="40"/>
        <v>16.573783383562617</v>
      </c>
      <c r="T192" s="160"/>
      <c r="U192" s="161">
        <f t="shared" si="41"/>
        <v>39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54.577185818146994</v>
      </c>
      <c r="AW192" s="135">
        <v>133</v>
      </c>
      <c r="AX192" s="134">
        <f>VLOOKUP($A$1,Valores!$A$5:$EO$86,AW192,FALSE)</f>
        <v>16.573783383562617</v>
      </c>
      <c r="AY192" s="135">
        <v>132</v>
      </c>
      <c r="AZ192" s="135">
        <f>VLOOKUP($A$1,rankings!$A$5:$EN$86,AY192,FALSE)</f>
        <v>39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75</v>
      </c>
      <c r="Q193" s="163"/>
      <c r="R193" s="163"/>
      <c r="S193" s="160">
        <f t="shared" si="40"/>
        <v>82.5</v>
      </c>
      <c r="T193" s="160"/>
      <c r="U193" s="161">
        <f t="shared" si="41"/>
        <v>50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75</v>
      </c>
      <c r="AW193" s="135">
        <v>134</v>
      </c>
      <c r="AX193" s="134">
        <f>VLOOKUP($A$1,Valores!$A$5:$EO$86,AW193,FALSE)</f>
        <v>82.5</v>
      </c>
      <c r="AY193" s="135">
        <v>133</v>
      </c>
      <c r="AZ193" s="135">
        <f>VLOOKUP($A$1,rankings!$A$5:$EN$86,AY193,FALSE)</f>
        <v>50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4991</v>
      </c>
      <c r="Q194" s="163"/>
      <c r="R194" s="163"/>
      <c r="S194" s="160">
        <f t="shared" si="40"/>
        <v>83.886618998978548</v>
      </c>
      <c r="T194" s="160"/>
      <c r="U194" s="161">
        <f t="shared" si="41"/>
        <v>51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4991</v>
      </c>
      <c r="AW194" s="135">
        <v>135</v>
      </c>
      <c r="AX194" s="134">
        <f>VLOOKUP($A$1,Valores!$A$5:$EO$86,AW194,FALSE)</f>
        <v>83.886618998978548</v>
      </c>
      <c r="AY194" s="135">
        <v>134</v>
      </c>
      <c r="AZ194" s="135">
        <f>VLOOKUP($A$1,rankings!$A$5:$EN$86,AY194,FALSE)</f>
        <v>51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14.360403401931388</v>
      </c>
      <c r="T195" s="166"/>
      <c r="U195" s="167">
        <f t="shared" si="41"/>
        <v>26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14.360403401931388</v>
      </c>
      <c r="AY195" s="21">
        <v>33</v>
      </c>
      <c r="AZ195" s="135">
        <f>VLOOKUP($A$1,rankings!$A$5:$AH$86,AY195,FALSE)</f>
        <v>26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1.2443488982327464E-3</v>
      </c>
      <c r="Q196" s="164"/>
      <c r="R196" s="164"/>
      <c r="S196" s="160">
        <f t="shared" si="40"/>
        <v>2.412571997858211</v>
      </c>
      <c r="T196" s="160"/>
      <c r="U196" s="161">
        <f t="shared" si="41"/>
        <v>32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0.12443488982327464</v>
      </c>
      <c r="AW196" s="135">
        <v>136</v>
      </c>
      <c r="AX196" s="134">
        <f>VLOOKUP($A$1,Valores!$A$5:$EO$86,AW196,FALSE)</f>
        <v>2.412571997858211</v>
      </c>
      <c r="AY196" s="135">
        <v>135</v>
      </c>
      <c r="AZ196" s="135">
        <f>VLOOKUP($A$1,rankings!$A$5:$EN$86,AY196,FALSE)</f>
        <v>32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2.4349754169478453E-2</v>
      </c>
      <c r="Q197" s="164"/>
      <c r="R197" s="164"/>
      <c r="S197" s="160">
        <f t="shared" si="40"/>
        <v>56.80527814374328</v>
      </c>
      <c r="T197" s="160"/>
      <c r="U197" s="161">
        <f t="shared" si="41"/>
        <v>12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2.4349754169478453</v>
      </c>
      <c r="AW197" s="135">
        <v>137</v>
      </c>
      <c r="AX197" s="134">
        <f>VLOOKUP($A$1,Valores!$A$5:$EO$86,AW197,FALSE)</f>
        <v>56.80527814374328</v>
      </c>
      <c r="AY197" s="135">
        <v>136</v>
      </c>
      <c r="AZ197" s="135">
        <f>VLOOKUP($A$1,rankings!$A$5:$EN$86,AY197,FALSE)</f>
        <v>12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3.4922680412371133E-3</v>
      </c>
      <c r="Q198" s="164"/>
      <c r="R198" s="164"/>
      <c r="S198" s="160">
        <f t="shared" si="40"/>
        <v>10.071002884726363</v>
      </c>
      <c r="T198" s="160"/>
      <c r="U198" s="161">
        <f t="shared" si="41"/>
        <v>30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0.34922680412371132</v>
      </c>
      <c r="AW198" s="135">
        <v>138</v>
      </c>
      <c r="AX198" s="134">
        <f>VLOOKUP($A$1,Valores!$A$5:$EO$86,AW198,FALSE)</f>
        <v>10.071002884726363</v>
      </c>
      <c r="AY198" s="135">
        <v>137</v>
      </c>
      <c r="AZ198" s="135">
        <f>VLOOKUP($A$1,rankings!$A$5:$EN$86,AY198,FALSE)</f>
        <v>30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9.8715203426124193E-3</v>
      </c>
      <c r="Q199" s="164"/>
      <c r="R199" s="164"/>
      <c r="S199" s="160">
        <f t="shared" si="40"/>
        <v>2.5131639833290853</v>
      </c>
      <c r="T199" s="160"/>
      <c r="U199" s="161">
        <f t="shared" si="41"/>
        <v>27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0.98715203426124198</v>
      </c>
      <c r="AW199" s="135">
        <v>139</v>
      </c>
      <c r="AX199" s="134">
        <f>VLOOKUP($A$1,Valores!$A$5:$EO$86,AW199,FALSE)</f>
        <v>2.5131639833290853</v>
      </c>
      <c r="AY199" s="135">
        <v>138</v>
      </c>
      <c r="AZ199" s="135">
        <f>VLOOKUP($A$1,rankings!$A$5:$EN$86,AY199,FALSE)</f>
        <v>27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22.91486807937752</v>
      </c>
      <c r="T201" s="166"/>
      <c r="U201" s="167">
        <f t="shared" si="41"/>
        <v>44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22.91486807937752</v>
      </c>
      <c r="AY201" s="21">
        <v>34</v>
      </c>
      <c r="AZ201" s="135">
        <f>VLOOKUP($A$1,rankings!$A$5:$AH$86,AY201,FALSE)</f>
        <v>44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195.56137699999991</v>
      </c>
      <c r="Q202" s="162"/>
      <c r="R202" s="162"/>
      <c r="S202" s="160">
        <f t="shared" si="40"/>
        <v>21.415633816463529</v>
      </c>
      <c r="T202" s="160"/>
      <c r="U202" s="161">
        <f t="shared" si="41"/>
        <v>17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195.56137699999991</v>
      </c>
      <c r="AW202" s="135">
        <v>141</v>
      </c>
      <c r="AX202" s="134">
        <f>VLOOKUP($A$1,Valores!$A$5:$EO$86,AW202,FALSE)</f>
        <v>21.415633816463529</v>
      </c>
      <c r="AY202" s="135">
        <v>140</v>
      </c>
      <c r="AZ202" s="135">
        <f>VLOOKUP($A$1,rankings!$A$5:$EN$86,AY202,FALSE)</f>
        <v>17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182.16535400000001</v>
      </c>
      <c r="Q203" s="162"/>
      <c r="R203" s="162"/>
      <c r="S203" s="160">
        <f t="shared" si="40"/>
        <v>23.435672613633272</v>
      </c>
      <c r="T203" s="160"/>
      <c r="U203" s="161">
        <f t="shared" si="41"/>
        <v>18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182.16535400000001</v>
      </c>
      <c r="AW203" s="135">
        <v>142</v>
      </c>
      <c r="AX203" s="134">
        <f>VLOOKUP($A$1,Valores!$A$5:$EO$86,AW203,FALSE)</f>
        <v>23.435672613633272</v>
      </c>
      <c r="AY203" s="135">
        <v>141</v>
      </c>
      <c r="AZ203" s="135">
        <f>VLOOKUP($A$1,rankings!$A$5:$EN$86,AY203,FALSE)</f>
        <v>18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7.1865639999999997</v>
      </c>
      <c r="Q204" s="162"/>
      <c r="R204" s="162"/>
      <c r="S204" s="160">
        <f t="shared" si="40"/>
        <v>1.2176958884989464</v>
      </c>
      <c r="T204" s="160"/>
      <c r="U204" s="161">
        <f t="shared" si="41"/>
        <v>55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7.1865639999999997</v>
      </c>
      <c r="AW204" s="135">
        <v>143</v>
      </c>
      <c r="AX204" s="134">
        <f>VLOOKUP($A$1,Valores!$A$5:$EO$86,AW204,FALSE)</f>
        <v>1.2176958884989464</v>
      </c>
      <c r="AY204" s="135">
        <v>142</v>
      </c>
      <c r="AZ204" s="135">
        <f>VLOOKUP($A$1,rankings!$A$5:$EN$86,AY204,FALSE)</f>
        <v>55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2021-11-07T02:47:16Z</dcterms:modified>
</cp:coreProperties>
</file>