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L24" i="75" l="1"/>
  <c r="BM24" i="75" s="1"/>
  <c r="T38" i="75" s="1"/>
  <c r="BG24" i="75"/>
  <c r="T35" i="75" s="1"/>
  <c r="G35" i="75" s="1"/>
  <c r="BL29" i="75"/>
  <c r="BG29" i="75"/>
  <c r="T47" i="75" s="1"/>
  <c r="BH29" i="75"/>
  <c r="B47" i="75"/>
  <c r="B38" i="75"/>
  <c r="BP24" i="75"/>
  <c r="T26" i="75"/>
  <c r="O22" i="75"/>
  <c r="T22" i="75"/>
  <c r="O26" i="75"/>
  <c r="T23" i="75"/>
  <c r="T27" i="75"/>
  <c r="G38" i="75" l="1"/>
  <c r="G47" i="75"/>
  <c r="BN29" i="75"/>
  <c r="B50" i="75"/>
  <c r="BM29" i="75"/>
  <c r="T50" i="75" s="1"/>
  <c r="BP29" i="75"/>
  <c r="BQ24" i="75"/>
  <c r="T41" i="75" s="1"/>
  <c r="B41" i="75"/>
  <c r="G41" i="75" l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<sst xmlns="http://schemas.openxmlformats.org/spreadsheetml/2006/main" count="9883" uniqueCount="886">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</sst>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GUATUSO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47.123642862751794</c:v>
                </c:pt>
                <c:pt idx="1">
                  <c:v>37.458139431612317</c:v>
                </c:pt>
                <c:pt idx="2">
                  <c:v>43.052721584719663</c:v>
                </c:pt>
                <c:pt idx="3">
                  <c:v>54.10717075053492</c:v>
                </c:pt>
                <c:pt idx="4">
                  <c:v>29.595367814803879</c:v>
                </c:pt>
                <c:pt idx="5">
                  <c:v>18.528033033879698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215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47.123642862751794</v>
      </c>
      <c r="AA1" s="147">
        <f t="shared" ref="AA1:AE1" si="0">AA3</f>
        <v>37.458139431612317</v>
      </c>
      <c r="AB1" s="147">
        <f t="shared" si="0"/>
        <v>43.052721584719663</v>
      </c>
      <c r="AC1" s="147">
        <f t="shared" si="0"/>
        <v>54.10717075053492</v>
      </c>
      <c r="AD1" s="147">
        <f t="shared" si="0"/>
        <v>29.595367814803879</v>
      </c>
      <c r="AE1" s="147">
        <f t="shared" si="0"/>
        <v>18.528033033879698</v>
      </c>
      <c r="AF1" s="147" t="str">
        <f>HLOOKUP(AF3,$Z$1:$AE$2,2,FALSE)</f>
        <v>Salud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47.123642862751794</v>
      </c>
      <c r="AA3" s="147">
        <f>VLOOKUP($A$1,Valores!$A$5:$J$86,6,FALSE)</f>
        <v>37.458139431612317</v>
      </c>
      <c r="AB3" s="147">
        <f>VLOOKUP($A$1,Valores!$A$5:$J$86,7,FALSE)</f>
        <v>43.052721584719663</v>
      </c>
      <c r="AC3" s="147">
        <f>VLOOKUP($A$1,Valores!$A$5:$J$86,8,FALSE)</f>
        <v>54.10717075053492</v>
      </c>
      <c r="AD3" s="147">
        <f>VLOOKUP($A$1,Valores!$A$5:$J$86,9,FALSE)</f>
        <v>29.595367814803879</v>
      </c>
      <c r="AE3" s="147">
        <f>VLOOKUP($A$1,Valores!$A$5:$J$86,10,FALSE)</f>
        <v>18.528033033879698</v>
      </c>
      <c r="AF3" s="147">
        <f>MAX(Z3:AE3)</f>
        <v>54.10717075053492</v>
      </c>
      <c r="AG3" s="147">
        <f>MIN(Z3:AE3)</f>
        <v>18.528033033879698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27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38.310845913050379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81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Deficiente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73</v>
      </c>
      <c r="BF7">
        <f>VLOOKUP(A1,rankings!A5:I86,5,FALSE)</f>
        <v>80</v>
      </c>
      <c r="BG7">
        <f>VLOOKUP(A1,rankings!A5:I86,6,FALSE)</f>
        <v>82</v>
      </c>
      <c r="BH7">
        <f>VLOOKUP(A1,rankings!A5:I86,7,FALSE)</f>
        <v>74</v>
      </c>
      <c r="BI7">
        <f>VLOOKUP(A1,rankings!A5:I86,8,FALSE)</f>
        <v>77</v>
      </c>
      <c r="BJ7">
        <f>VLOOKUP(A1,rankings!A5:I86,9,FALSE)</f>
        <v>75</v>
      </c>
      <c r="BK7">
        <f>IF(AF1=Z6,BE7,IF(AF1=AA6,BF7,IF(AF1=AB6,BG7,IF(AF1=AC6,BH7,IF(AF1=AD6,BI7,IF(AF1=AE6,BJ7,""))))))</f>
        <v>74</v>
      </c>
      <c r="BL7">
        <f>IF(AG1=Z6,BE7,IF(AG1=AA6,BF7,IF(AG1=AB6,BG7,IF(AG1=AC6,BH7,IF(AG1=AD6,BI7,IF(AG1=AE6,BJ7,""))))))</f>
        <v>75</v>
      </c>
    </row>
    <row r="8" spans="1:84">
      <c r="A8" s="72"/>
      <c r="B8" s="229" t="str">
        <f>VLOOKUP(R6,$BE$36:$BF$40,2,FALSE)</f>
        <v>"Presenta puntajes extremadamente bajos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HUETAR NORTE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ALAJUELA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4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19236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4731</v>
      </c>
      <c r="I14" s="235"/>
      <c r="J14" s="211">
        <f>H14/$H$13</f>
        <v>0.2459451029320025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13049</v>
      </c>
      <c r="I15" s="235"/>
      <c r="J15" s="211">
        <f>H15/$H$13</f>
        <v>0.67836348513204403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1456</v>
      </c>
      <c r="I16" s="236"/>
      <c r="J16" s="232">
        <f>H16/$H$13</f>
        <v>7.5691411935953426E-2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0.22013422818791947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Salud</v>
      </c>
      <c r="P22" s="103"/>
      <c r="Q22" s="103"/>
      <c r="R22" s="103"/>
      <c r="S22" s="103" t="s">
        <v>724</v>
      </c>
      <c r="T22" s="112">
        <f>AF3</f>
        <v>54.10717075053492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74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6</v>
      </c>
      <c r="BF23">
        <f>VLOOKUP($A$1,rankings!$A$5:$AH$86,11,FALSE)</f>
        <v>63</v>
      </c>
      <c r="BG23">
        <f>VLOOKUP($A$1,rankings!$A$5:$AH$86,12,FALSE)</f>
        <v>80</v>
      </c>
      <c r="BH23">
        <f>VLOOKUP($A$1,rankings!$A$5:$AH$86,13,FALSE)</f>
        <v>55</v>
      </c>
      <c r="BI23">
        <f>VLOOKUP($A$1,rankings!$A$5:$AH$86,14,FALSE)</f>
        <v>75</v>
      </c>
      <c r="BJ23">
        <f>VLOOKUP($A$1,rankings!$A$5:$AH$86,15,FALSE)</f>
        <v>60</v>
      </c>
      <c r="BK23">
        <f>VLOOKUP($A$1,rankings!$A$5:$AH$86,16,FALSE)</f>
        <v>60</v>
      </c>
      <c r="BL23">
        <f>VLOOKUP($A$1,rankings!$A$5:$AH$86,17,FALSE)</f>
        <v>80</v>
      </c>
      <c r="BM23">
        <f>VLOOKUP($A$1,rankings!$A$5:$AH$86,18,FALSE)</f>
        <v>66</v>
      </c>
      <c r="BN23">
        <f>VLOOKUP($A$1,rankings!$A$5:$AH$86,19,FALSE)</f>
        <v>81</v>
      </c>
      <c r="BO23">
        <f>VLOOKUP($A$1,rankings!$A$5:$AH$86,20,FALSE)</f>
        <v>82</v>
      </c>
      <c r="BP23">
        <f>VLOOKUP($A$1,rankings!$A$5:$AH$86,21,FALSE)</f>
        <v>74</v>
      </c>
      <c r="BQ23">
        <f>VLOOKUP($A$1,rankings!$A$5:$AH$86,22,FALSE)</f>
        <v>45</v>
      </c>
      <c r="BR23">
        <f>VLOOKUP($A$1,rankings!$A$5:$AH$86,23,FALSE)</f>
        <v>75</v>
      </c>
      <c r="BS23">
        <f>VLOOKUP($A$1,rankings!$A$5:$AH$86,24,FALSE)</f>
        <v>80</v>
      </c>
      <c r="BT23">
        <f>VLOOKUP($A$1,rankings!$A$5:$AH$86,25,FALSE)</f>
        <v>74</v>
      </c>
      <c r="BU23">
        <f>VLOOKUP($A$1,rankings!$A$5:$AH$86,26,FALSE)</f>
        <v>73</v>
      </c>
      <c r="BV23">
        <f>VLOOKUP($A$1,rankings!$A$5:$AH$86,27,FALSE)</f>
        <v>59</v>
      </c>
      <c r="BW23">
        <f>VLOOKUP($A$1,rankings!$A$5:$AH$86,28,FALSE)</f>
        <v>77</v>
      </c>
      <c r="BX23">
        <f>VLOOKUP($A$1,rankings!$A$5:$AH$86,29,FALSE)</f>
        <v>56</v>
      </c>
      <c r="BY23">
        <f>VLOOKUP($A$1,rankings!$A$5:$AH$86,30,FALSE)</f>
        <v>82</v>
      </c>
      <c r="BZ23">
        <f>VLOOKUP($A$1,rankings!$A$5:$AH$86,31,FALSE)</f>
        <v>14</v>
      </c>
      <c r="CA23">
        <f>VLOOKUP($A$1,rankings!$A$5:$AH$86,32,FALSE)</f>
        <v>71</v>
      </c>
      <c r="CB23">
        <f>VLOOKUP($A$1,rankings!$A$5:$AH$86,33,FALSE)</f>
        <v>81</v>
      </c>
      <c r="CC23">
        <f>VLOOKUP($A$1,rankings!$A$5:$AH$86,34,FALSE)</f>
        <v>73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6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Seguridad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Instituciones</v>
      </c>
      <c r="BK24" s="27">
        <f>SMALL(BE23:CC23,2)</f>
        <v>14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Competencias básicas</v>
      </c>
      <c r="BM24" s="27" t="str">
        <f>VLOOKUP($A$1,Categorias!$A$5:$AI$86,VLOOKUP(BL24,$BE$42:$BF$67,2,FALSE),FALSE)</f>
        <v>Muy 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Habilidades</v>
      </c>
      <c r="BO24" s="27">
        <f>SMALL(BE23:CC23,3)</f>
        <v>45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Redes de datos fijas (internet)</v>
      </c>
      <c r="BQ24" s="27" t="str">
        <f>VLOOKUP($A$1,Categorias!$A$5:$AI$86,VLOOKUP(BP24,$BE$42:$BF$67,2,FALSE),FALSE)</f>
        <v>Medio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Adopción de TIC's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18.528033033879698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75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6</v>
      </c>
      <c r="BF28">
        <f>VLOOKUP($A$1,rankings!$A$5:$AH$86,11,FALSE)</f>
        <v>63</v>
      </c>
      <c r="BG28">
        <f>VLOOKUP($A$1,rankings!$A$5:$AH$86,12,FALSE)</f>
        <v>80</v>
      </c>
      <c r="BH28">
        <f>VLOOKUP($A$1,rankings!$A$5:$AH$86,13,FALSE)</f>
        <v>55</v>
      </c>
      <c r="BI28">
        <f>VLOOKUP($A$1,rankings!$A$5:$AH$86,14,FALSE)</f>
        <v>75</v>
      </c>
      <c r="BJ28">
        <f>VLOOKUP($A$1,rankings!$A$5:$AH$86,15,FALSE)</f>
        <v>60</v>
      </c>
      <c r="BK28">
        <f>VLOOKUP($A$1,rankings!$A$5:$AH$86,16,FALSE)</f>
        <v>60</v>
      </c>
      <c r="BL28">
        <f>VLOOKUP($A$1,rankings!$A$5:$AH$86,17,FALSE)</f>
        <v>80</v>
      </c>
      <c r="BM28">
        <f>VLOOKUP($A$1,rankings!$A$5:$AH$86,18,FALSE)</f>
        <v>66</v>
      </c>
      <c r="BN28">
        <f>VLOOKUP($A$1,rankings!$A$5:$AH$86,19,FALSE)</f>
        <v>81</v>
      </c>
      <c r="BO28">
        <f>VLOOKUP($A$1,rankings!$A$5:$AH$86,20,FALSE)</f>
        <v>82</v>
      </c>
      <c r="BP28">
        <f>VLOOKUP($A$1,rankings!$A$5:$AH$86,21,FALSE)</f>
        <v>74</v>
      </c>
      <c r="BQ28">
        <f>VLOOKUP($A$1,rankings!$A$5:$AH$86,22,FALSE)</f>
        <v>45</v>
      </c>
      <c r="BR28">
        <f>VLOOKUP($A$1,rankings!$A$5:$AH$86,23,FALSE)</f>
        <v>75</v>
      </c>
      <c r="BS28">
        <f>VLOOKUP($A$1,rankings!$A$5:$AH$86,24,FALSE)</f>
        <v>80</v>
      </c>
      <c r="BT28">
        <f>VLOOKUP($A$1,rankings!$A$5:$AH$86,25,FALSE)</f>
        <v>74</v>
      </c>
      <c r="BU28">
        <f>VLOOKUP($A$1,rankings!$A$5:$AH$86,26,FALSE)</f>
        <v>73</v>
      </c>
      <c r="BV28">
        <f>VLOOKUP($A$1,rankings!$A$5:$AH$86,27,FALSE)</f>
        <v>59</v>
      </c>
      <c r="BW28">
        <f>VLOOKUP($A$1,rankings!$A$5:$AH$86,28,FALSE)</f>
        <v>77</v>
      </c>
      <c r="BX28">
        <f>VLOOKUP($A$1,rankings!$A$5:$AH$86,29,FALSE)</f>
        <v>56</v>
      </c>
      <c r="BY28">
        <f>VLOOKUP($A$1,rankings!$A$5:$AH$86,30,FALSE)</f>
        <v>82</v>
      </c>
      <c r="BZ28">
        <f>VLOOKUP($A$1,rankings!$A$5:$AH$86,31,FALSE)</f>
        <v>14</v>
      </c>
      <c r="CA28">
        <f>VLOOKUP($A$1,rankings!$A$5:$AH$86,32,FALSE)</f>
        <v>71</v>
      </c>
      <c r="CB28">
        <f>VLOOKUP($A$1,rankings!$A$5:$AH$86,33,FALSE)</f>
        <v>81</v>
      </c>
      <c r="CC28">
        <f>VLOOKUP($A$1,rankings!$A$5:$AH$86,34,FALSE)</f>
        <v>73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82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Redes de datos móviles (internet)</v>
      </c>
      <c r="BG29" s="27" t="str">
        <f>VLOOKUP($A$1,Categorias!$A$5:$AI$86,VLOOKUP(BF29,$BE$42:$BF$67,2,FALSE),FALSE)</f>
        <v>Muy bajo</v>
      </c>
      <c r="BH29" s="27" t="str">
        <f>VLOOKUP(BF29,$BE$42:$BG$67,3,FALSE)</f>
        <v>Adopción de TIC's</v>
      </c>
      <c r="BK29" s="27">
        <f>LARGE(BE28:CC28,2)</f>
        <v>82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Currículo completo</v>
      </c>
      <c r="BM29" s="27" t="str">
        <f>VLOOKUP($A$1,Categorias!$A$5:$AI$86,VLOOKUP(BL29,$BE$42:$BF$67,2,FALSE),FALSE)</f>
        <v>Muy bajo</v>
      </c>
      <c r="BN29" s="27" t="str">
        <f>VLOOKUP(BL29,$BE$42:$BG$67,3,FALSE)</f>
        <v>Habilidades</v>
      </c>
      <c r="BO29" s="27">
        <f>LARGE(BE28:CC28,3)</f>
        <v>81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Servicios públicos municipales</v>
      </c>
      <c r="BQ29" s="27" t="str">
        <f>VLOOKUP($A$1,Categorias!$A$5:$AI$86,VLOOKUP(BP29,$BE$42:$BF$67,2,FALSE),FALSE)</f>
        <v>Muy bajo</v>
      </c>
      <c r="BR29" s="27" t="str">
        <f>VLOOKUP(BP29,$BE$42:$BG$67,3,FALSE)</f>
        <v>Infraestructura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Seguridad</v>
      </c>
      <c r="C35" s="196"/>
      <c r="D35" s="196"/>
      <c r="E35" s="196"/>
      <c r="F35" s="154">
        <f>BE24</f>
        <v>6</v>
      </c>
      <c r="G35" s="158" t="str">
        <f>IF(OR(T35="Muy alto",T35="Alto"),VLOOKUP(B35,$BE$42:$BJ$67,4,FALSE),IF(T35="Medio",VLOOKUP(B35,$BE$42:$BJ$67,5,FALSE),IF(OR(T35="Muy bajo",T35="Bajo"),VLOOKUP(B35,$BE$42:$BJ$67,6,FALSE),"Nada")))</f>
        <v>Presenta bajos índices de criminalidad que propician un ambiente seguro para el establecimiento de empresas.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Competencias básicas</v>
      </c>
      <c r="C38" s="196"/>
      <c r="D38" s="196"/>
      <c r="E38" s="196"/>
      <c r="F38" s="154">
        <f>BK24</f>
        <v>14</v>
      </c>
      <c r="G38" s="158" t="str">
        <f>IF(OR(T38="Muy alto",T38="Alto"),VLOOKUP(B38,$BE$42:$BJ$67,4,FALSE),IF(T38="Medio",VLOOKUP(B38,$BE$42:$BJ$67,5,FALSE),IF(OR(T38="Muy bajo",T38="Bajo"),VLOOKUP(B38,$BE$42:$BJ$67,6,FALSE),"Nada")))</f>
        <v>Un alto porcentaje de los estudiantes aprueba satisfactoriamente las pruebas para finalizar la educación secundaria.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Muy 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Redes de datos fijas (internet)</v>
      </c>
      <c r="C41" s="196"/>
      <c r="D41" s="196"/>
      <c r="E41" s="196"/>
      <c r="F41" s="154">
        <f>BO24</f>
        <v>45</v>
      </c>
      <c r="G41" s="158" t="str">
        <f>IF(OR(T41="Muy alto",T41="Alto"),VLOOKUP(B41,$BE$42:$BJ$67,4,FALSE),IF(T41="Medio",VLOOKUP(B41,$BE$42:$BJ$67,5,FALSE),IF(OR(T41="Muy bajo",T41="Bajo"),VLOOKUP(B41,$BE$42:$BJ$67,6,FALSE),"Nada")))</f>
        <v>Las redes de internet fijas de banda ancha presentan retos para aumentar su cobertura territorial.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Medio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Redes de datos móviles (internet)</v>
      </c>
      <c r="C47" s="196"/>
      <c r="D47" s="196"/>
      <c r="E47" s="196"/>
      <c r="F47" s="154">
        <f>BE29</f>
        <v>82</v>
      </c>
      <c r="G47" s="158" t="str">
        <f>IF(OR(T47="Muy alto",T47="Alto"),VLOOKUP(B47,$BE$42:$BJ$67,4,FALSE),IF(T47="Medio",VLOOKUP(B47,$BE$42:$BJ$67,5,FALSE),IF(OR(T47="Muy bajo",T47="Bajo"),VLOOKUP(B47,$BE$42:$BJ$67,6,FALSE),"Nada")))</f>
        <v>El desempeño de las redes de datos móviles 3G y 4G (internet móvil o celular) es inadecuado.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Currículo completo</v>
      </c>
      <c r="C50" s="196"/>
      <c r="D50" s="196"/>
      <c r="E50" s="196"/>
      <c r="F50" s="199">
        <f>BK29</f>
        <v>82</v>
      </c>
      <c r="G50" s="158" t="str">
        <f>IF(OR(T50="Muy alto",T50="Alto"),VLOOKUP(B50,$BE$42:$BJ$67,4,FALSE),IF(T50="Medio",VLOOKUP(B50,$BE$42:$BJ$67,5,FALSE),IF(OR(T50="Muy bajo",T50="Bajo"),VLOOKUP(B50,$BE$42:$BJ$67,6,FALSE),"Nada")))</f>
        <v>Un bajo porcentaje de los estudiantes de educación preescolar y primaria reciben lecciones de inglés o de informática educativa.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Servicios públicos municipales</v>
      </c>
      <c r="C53" s="196"/>
      <c r="D53" s="196"/>
      <c r="E53" s="196"/>
      <c r="F53" s="154">
        <f>BO29</f>
        <v>81</v>
      </c>
      <c r="G53" s="158" t="str">
        <f>IF(OR(T53="Muy alto",T53="Alto"),VLOOKUP(B53,$BE$42:$BJ$67,4,FALSE),IF(T53="Medio",VLOOKUP(B53,$BE$42:$BJ$67,5,FALSE),IF(OR(T53="Muy bajo",T53="Bajo"),VLOOKUP(B53,$BE$42:$BJ$67,6,FALSE),"Nada")))</f>
        <v>Los recursos municipales son poco invertidos en infraestructura relacionada con servicios y obras sociales.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Muy 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GUATUSO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47.123642862751794</v>
      </c>
      <c r="T59" s="205"/>
      <c r="U59" s="206">
        <f>AZ59</f>
        <v>73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47.123642862751794</v>
      </c>
      <c r="AY59" s="21">
        <v>4</v>
      </c>
      <c r="AZ59" s="135">
        <f>VLOOKUP($A$1,rankings!$A$5:$AH$86,AY59,FALSE)</f>
        <v>73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93.566293544870277</v>
      </c>
      <c r="T60" s="186"/>
      <c r="U60" s="187">
        <f t="shared" ref="U60:U67" si="2">AZ60</f>
        <v>6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93.566293544870277</v>
      </c>
      <c r="AY60" s="21">
        <v>10</v>
      </c>
      <c r="AZ60" s="135">
        <f>VLOOKUP($A$1,rankings!$A$5:$AH$86,AY60,FALSE)</f>
        <v>6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0</v>
      </c>
      <c r="Q61" s="172"/>
      <c r="R61" s="172"/>
      <c r="S61" s="160">
        <f t="shared" si="1"/>
        <v>100</v>
      </c>
      <c r="T61" s="160"/>
      <c r="U61" s="161">
        <f t="shared" si="2"/>
        <v>1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0</v>
      </c>
      <c r="AW61" s="135">
        <v>36</v>
      </c>
      <c r="AX61" s="134">
        <f>VLOOKUP($A$1,Valores!$A$5:$EO$86,AW61,FALSE)</f>
        <v>100</v>
      </c>
      <c r="AY61" s="135">
        <v>35</v>
      </c>
      <c r="AZ61" s="135">
        <f>VLOOKUP($A$1,rankings!$A$5:$EN$86,AY61,FALSE)</f>
        <v>1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26.301946344029457</v>
      </c>
      <c r="Q62" s="172"/>
      <c r="R62" s="172"/>
      <c r="S62" s="160">
        <f t="shared" si="1"/>
        <v>97.213944273794638</v>
      </c>
      <c r="T62" s="160"/>
      <c r="U62" s="161">
        <f t="shared" si="2"/>
        <v>9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26.301946344029457</v>
      </c>
      <c r="AW62" s="135">
        <v>37</v>
      </c>
      <c r="AX62" s="134">
        <f>VLOOKUP($A$1,Valores!$A$5:$EO$86,AW62,FALSE)</f>
        <v>97.213944273794638</v>
      </c>
      <c r="AY62" s="135">
        <v>36</v>
      </c>
      <c r="AZ62" s="135">
        <f>VLOOKUP($A$1,rankings!$A$5:$EN$86,AY62,FALSE)</f>
        <v>9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142.03051025775906</v>
      </c>
      <c r="Q63" s="172"/>
      <c r="R63" s="172"/>
      <c r="S63" s="160">
        <f t="shared" si="1"/>
        <v>86.514691646124859</v>
      </c>
      <c r="T63" s="160"/>
      <c r="U63" s="161">
        <f t="shared" si="2"/>
        <v>38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142.03051025775906</v>
      </c>
      <c r="AW63" s="135">
        <v>38</v>
      </c>
      <c r="AX63" s="134">
        <f>VLOOKUP($A$1,Valores!$A$5:$EO$86,AW63,FALSE)</f>
        <v>86.514691646124859</v>
      </c>
      <c r="AY63" s="135">
        <v>37</v>
      </c>
      <c r="AZ63" s="135">
        <f>VLOOKUP($A$1,rankings!$A$5:$EN$86,AY63,FALSE)</f>
        <v>38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131.5097317201473</v>
      </c>
      <c r="Q64" s="172"/>
      <c r="R64" s="172"/>
      <c r="S64" s="160">
        <f t="shared" si="1"/>
        <v>85.073840570955809</v>
      </c>
      <c r="T64" s="160"/>
      <c r="U64" s="161">
        <f t="shared" si="2"/>
        <v>28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131.5097317201473</v>
      </c>
      <c r="AW64" s="135">
        <v>39</v>
      </c>
      <c r="AX64" s="134">
        <f>VLOOKUP($A$1,Valores!$A$5:$EO$86,AW64,FALSE)</f>
        <v>85.073840570955809</v>
      </c>
      <c r="AY64" s="135">
        <v>38</v>
      </c>
      <c r="AZ64" s="135">
        <f>VLOOKUP($A$1,rankings!$A$5:$EN$86,AY64,FALSE)</f>
        <v>28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10.520778537611783</v>
      </c>
      <c r="Q65" s="172"/>
      <c r="R65" s="172"/>
      <c r="S65" s="160">
        <f t="shared" si="1"/>
        <v>92.595284778346297</v>
      </c>
      <c r="T65" s="160"/>
      <c r="U65" s="161">
        <f t="shared" si="2"/>
        <v>5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10.520778537611783</v>
      </c>
      <c r="AW65" s="135">
        <v>40</v>
      </c>
      <c r="AX65" s="134">
        <f>VLOOKUP($A$1,Valores!$A$5:$EO$86,AW65,FALSE)</f>
        <v>92.595284778346297</v>
      </c>
      <c r="AY65" s="135">
        <v>39</v>
      </c>
      <c r="AZ65" s="135">
        <f>VLOOKUP($A$1,rankings!$A$5:$EN$86,AY65,FALSE)</f>
        <v>5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0</v>
      </c>
      <c r="Q66" s="172"/>
      <c r="R66" s="172"/>
      <c r="S66" s="160">
        <f t="shared" si="1"/>
        <v>100</v>
      </c>
      <c r="T66" s="160"/>
      <c r="U66" s="161">
        <f t="shared" si="2"/>
        <v>1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0</v>
      </c>
      <c r="AW66" s="135">
        <v>41</v>
      </c>
      <c r="AX66" s="134">
        <f>VLOOKUP($A$1,Valores!$A$5:$EO$86,AW66,FALSE)</f>
        <v>100</v>
      </c>
      <c r="AY66" s="135">
        <v>40</v>
      </c>
      <c r="AZ66" s="135">
        <f>VLOOKUP($A$1,rankings!$A$5:$EN$86,AY66,FALSE)</f>
        <v>1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53.810581006822545</v>
      </c>
      <c r="T67" s="186"/>
      <c r="U67" s="187">
        <f t="shared" si="2"/>
        <v>63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53.810581006822545</v>
      </c>
      <c r="AY67" s="21">
        <v>11</v>
      </c>
      <c r="AZ67" s="135">
        <f>VLOOKUP($A$1,rankings!$A$5:$AH$86,AY67,FALSE)</f>
        <v>63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0.65058915948341234</v>
      </c>
      <c r="Q68" s="164"/>
      <c r="R68" s="164"/>
      <c r="S68" s="160">
        <f t="shared" ref="S68:S92" si="4">AX68</f>
        <v>42.034752578390837</v>
      </c>
      <c r="T68" s="160"/>
      <c r="U68" s="161">
        <f t="shared" ref="U68:U92" si="5">AZ68</f>
        <v>56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65.058915948341237</v>
      </c>
      <c r="AW68" s="135">
        <v>42</v>
      </c>
      <c r="AX68" s="134">
        <f>VLOOKUP($A$1,Valores!$A$5:$EO$86,AW68,FALSE)</f>
        <v>42.034752578390837</v>
      </c>
      <c r="AY68" s="135">
        <v>41</v>
      </c>
      <c r="AZ68" s="135">
        <f>VLOOKUP($A$1,rankings!$A$5:$EN$86,AY68,FALSE)</f>
        <v>56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-4.9221793941024146</v>
      </c>
      <c r="Q69" s="194"/>
      <c r="R69" s="194"/>
      <c r="S69" s="160">
        <f t="shared" si="4"/>
        <v>49.014341778837355</v>
      </c>
      <c r="T69" s="160"/>
      <c r="U69" s="161">
        <f t="shared" si="5"/>
        <v>63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-4.9221793941024146</v>
      </c>
      <c r="AW69" s="135">
        <v>43</v>
      </c>
      <c r="AX69" s="134">
        <f>VLOOKUP($A$1,Valores!$A$5:$EO$86,AW69,FALSE)</f>
        <v>49.014341778837355</v>
      </c>
      <c r="AY69" s="135">
        <v>42</v>
      </c>
      <c r="AZ69" s="135">
        <f>VLOOKUP($A$1,rankings!$A$5:$EN$86,AY69,FALSE)</f>
        <v>63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0.58035593738452196</v>
      </c>
      <c r="Q70" s="164"/>
      <c r="R70" s="164"/>
      <c r="S70" s="160">
        <f t="shared" si="4"/>
        <v>61.266582967781268</v>
      </c>
      <c r="T70" s="160"/>
      <c r="U70" s="161">
        <f t="shared" si="5"/>
        <v>64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58.035593738452192</v>
      </c>
      <c r="AW70" s="135">
        <v>44</v>
      </c>
      <c r="AX70" s="134">
        <f>VLOOKUP($A$1,Valores!$A$5:$EO$86,AW70,FALSE)</f>
        <v>61.266582967781268</v>
      </c>
      <c r="AY70" s="135">
        <v>43</v>
      </c>
      <c r="AZ70" s="135">
        <f>VLOOKUP($A$1,rankings!$A$5:$EN$86,AY70,FALSE)</f>
        <v>64</v>
      </c>
      <c r="BA70" s="134"/>
      <c r="BE70" s="135">
        <f>VLOOKUP($A$1,rankings!$A$5:$EN$86,BE69,FALSE)</f>
        <v>1</v>
      </c>
      <c r="BF70" s="135">
        <f>VLOOKUP($A$1,rankings!$A$5:$EN$86,BF69,FALSE)</f>
        <v>9</v>
      </c>
      <c r="BG70" s="135">
        <f>VLOOKUP($A$1,rankings!$A$5:$EN$86,BG69,FALSE)</f>
        <v>38</v>
      </c>
      <c r="BH70" s="135">
        <f>VLOOKUP($A$1,rankings!$A$5:$EN$86,BH69,FALSE)</f>
        <v>28</v>
      </c>
      <c r="BI70" s="135">
        <f>VLOOKUP($A$1,rankings!$A$5:$EN$86,BI69,FALSE)</f>
        <v>5</v>
      </c>
      <c r="BJ70" s="135">
        <f>VLOOKUP($A$1,rankings!$A$5:$EN$86,BJ69,FALSE)</f>
        <v>1</v>
      </c>
      <c r="BK70" s="135">
        <f>VLOOKUP($A$1,rankings!$A$5:$EN$86,BK69,FALSE)</f>
        <v>56</v>
      </c>
      <c r="BL70" s="135">
        <f>VLOOKUP($A$1,rankings!$A$5:$EN$86,BL69,FALSE)</f>
        <v>63</v>
      </c>
      <c r="BM70" s="135">
        <f>VLOOKUP($A$1,rankings!$A$5:$EN$86,BM69,FALSE)</f>
        <v>64</v>
      </c>
      <c r="BN70" s="135">
        <f>VLOOKUP($A$1,rankings!$A$5:$EN$86,BN69,FALSE)</f>
        <v>50</v>
      </c>
      <c r="BO70" s="135">
        <f>VLOOKUP($A$1,rankings!$A$5:$EN$86,BO69,FALSE)</f>
        <v>30</v>
      </c>
      <c r="BP70" s="135">
        <f>VLOOKUP($A$1,rankings!$A$5:$EN$86,BP69,FALSE)</f>
        <v>82</v>
      </c>
      <c r="BQ70" s="135">
        <f>VLOOKUP($A$1,rankings!$A$5:$EN$86,BQ69,FALSE)</f>
        <v>75</v>
      </c>
      <c r="BR70" s="135">
        <f>VLOOKUP($A$1,rankings!$A$5:$EN$86,BR69,FALSE)</f>
        <v>64</v>
      </c>
      <c r="BS70" s="135">
        <f>VLOOKUP($A$1,rankings!$A$5:$EN$86,BS69,FALSE)</f>
        <v>54</v>
      </c>
      <c r="BT70" s="135">
        <f>VLOOKUP($A$1,rankings!$A$5:$EN$86,BT69,FALSE)</f>
        <v>61</v>
      </c>
      <c r="BU70" s="135">
        <f>VLOOKUP($A$1,rankings!$A$5:$EN$86,BU69,FALSE)</f>
        <v>50</v>
      </c>
      <c r="BV70" s="135">
        <f>VLOOKUP($A$1,rankings!$A$5:$EN$86,BV69,FALSE)</f>
        <v>53</v>
      </c>
      <c r="BW70" s="135">
        <f>VLOOKUP($A$1,rankings!$A$5:$EN$86,BW69,FALSE)</f>
        <v>33</v>
      </c>
      <c r="BX70" s="135">
        <f>VLOOKUP($A$1,rankings!$A$5:$EN$86,BX69,FALSE)</f>
        <v>60</v>
      </c>
      <c r="BY70" s="135">
        <f>VLOOKUP($A$1,rankings!$A$5:$EN$86,BY69,FALSE)</f>
        <v>82</v>
      </c>
      <c r="BZ70" s="135">
        <f>VLOOKUP($A$1,rankings!$A$5:$EN$86,BZ69,FALSE)</f>
        <v>15</v>
      </c>
      <c r="CA70" s="135">
        <f>VLOOKUP($A$1,rankings!$A$5:$EN$86,CA69,FALSE)</f>
        <v>80</v>
      </c>
      <c r="CB70" s="135">
        <f>VLOOKUP($A$1,rankings!$A$5:$EN$86,CB69,FALSE)</f>
        <v>73</v>
      </c>
      <c r="CC70" s="135">
        <f>VLOOKUP($A$1,rankings!$A$5:$EN$86,CC69,FALSE)</f>
        <v>72</v>
      </c>
      <c r="CD70" s="135">
        <f>VLOOKUP($A$1,rankings!$A$5:$EN$86,CD69,FALSE)</f>
        <v>76</v>
      </c>
      <c r="CE70" s="135">
        <f>VLOOKUP($A$1,rankings!$A$5:$EN$86,CE69,FALSE)</f>
        <v>1</v>
      </c>
      <c r="CF70" s="135">
        <f>VLOOKUP($A$1,rankings!$A$5:$EN$86,CF69,FALSE)</f>
        <v>70</v>
      </c>
      <c r="CG70" s="135">
        <f>VLOOKUP($A$1,rankings!$A$5:$EN$86,CG69,FALSE)</f>
        <v>16</v>
      </c>
      <c r="CH70" s="135">
        <f>VLOOKUP($A$1,rankings!$A$5:$EN$86,CH69,FALSE)</f>
        <v>41</v>
      </c>
      <c r="CI70" s="135">
        <f>VLOOKUP($A$1,rankings!$A$5:$EN$86,CI69,FALSE)</f>
        <v>29</v>
      </c>
      <c r="CJ70" s="135">
        <f>VLOOKUP($A$1,rankings!$A$5:$EN$86,CJ69,FALSE)</f>
        <v>73</v>
      </c>
      <c r="CK70" s="135">
        <f>VLOOKUP($A$1,rankings!$A$5:$EN$86,CK69,FALSE)</f>
        <v>79</v>
      </c>
      <c r="CL70" s="135">
        <f>VLOOKUP($A$1,rankings!$A$5:$EN$86,CL69,FALSE)</f>
        <v>81</v>
      </c>
      <c r="CM70" s="135">
        <f>VLOOKUP($A$1,rankings!$A$5:$EN$86,CM69,FALSE)</f>
        <v>8</v>
      </c>
      <c r="CN70" s="135">
        <f>VLOOKUP($A$1,rankings!$A$5:$EN$86,CN69,FALSE)</f>
        <v>15</v>
      </c>
      <c r="CO70" s="135">
        <f>VLOOKUP($A$1,rankings!$A$5:$EN$86,CO69,FALSE)</f>
        <v>49</v>
      </c>
      <c r="CP70" s="135">
        <f>VLOOKUP($A$1,rankings!$A$5:$EN$86,CP69,FALSE)</f>
        <v>73</v>
      </c>
      <c r="CQ70" s="135">
        <f>VLOOKUP($A$1,rankings!$A$5:$EN$86,CQ69,FALSE)</f>
        <v>61</v>
      </c>
      <c r="CR70" s="135">
        <f>VLOOKUP($A$1,rankings!$A$5:$EN$86,CR69,FALSE)</f>
        <v>77</v>
      </c>
      <c r="CS70" s="135">
        <f>VLOOKUP($A$1,rankings!$A$5:$EN$86,CS69,FALSE)</f>
        <v>71</v>
      </c>
      <c r="CT70" s="135">
        <f>VLOOKUP($A$1,rankings!$A$5:$EN$86,CT69,FALSE)</f>
        <v>78</v>
      </c>
      <c r="CU70" s="135">
        <f>VLOOKUP($A$1,rankings!$A$5:$EN$86,CU69,FALSE)</f>
        <v>54</v>
      </c>
      <c r="CV70" s="135">
        <f>VLOOKUP($A$1,rankings!$A$5:$EN$86,CV69,FALSE)</f>
        <v>65</v>
      </c>
      <c r="CW70" s="135">
        <f>VLOOKUP($A$1,rankings!$A$5:$EN$86,CW69,FALSE)</f>
        <v>5</v>
      </c>
      <c r="CX70" s="135">
        <f>VLOOKUP($A$1,rankings!$A$5:$EN$86,CX69,FALSE)</f>
        <v>82</v>
      </c>
      <c r="CY70" s="135">
        <f>VLOOKUP($A$1,rankings!$A$5:$EN$86,CY69,FALSE)</f>
        <v>78</v>
      </c>
      <c r="CZ70" s="135">
        <f>VLOOKUP($A$1,rankings!$A$5:$EN$86,CZ69,FALSE)</f>
        <v>35</v>
      </c>
      <c r="DA70" s="135">
        <f>VLOOKUP($A$1,rankings!$A$5:$EN$86,DA69,FALSE)</f>
        <v>82</v>
      </c>
      <c r="DB70" s="135">
        <f>VLOOKUP($A$1,rankings!$A$5:$EN$86,DB69,FALSE)</f>
        <v>50</v>
      </c>
      <c r="DC70" s="135">
        <f>VLOOKUP($A$1,rankings!$A$5:$EN$86,DC69,FALSE)</f>
        <v>60</v>
      </c>
      <c r="DD70" s="135">
        <f>VLOOKUP($A$1,rankings!$A$5:$EN$86,DD69,FALSE)</f>
        <v>33</v>
      </c>
      <c r="DE70" s="135">
        <f>VLOOKUP($A$1,rankings!$A$5:$EN$86,DE69,FALSE)</f>
        <v>73</v>
      </c>
      <c r="DF70" s="135">
        <f>VLOOKUP($A$1,rankings!$A$5:$EN$86,DF69,FALSE)</f>
        <v>62</v>
      </c>
      <c r="DG70" s="135">
        <f>VLOOKUP($A$1,rankings!$A$5:$EN$86,DG69,FALSE)</f>
        <v>1</v>
      </c>
      <c r="DH70" s="135">
        <f>VLOOKUP($A$1,rankings!$A$5:$EN$86,DH69,FALSE)</f>
        <v>66</v>
      </c>
      <c r="DI70" s="135">
        <f>VLOOKUP($A$1,rankings!$A$5:$EN$86,DI69,FALSE)</f>
        <v>80</v>
      </c>
      <c r="DJ70" s="135">
        <f>VLOOKUP($A$1,rankings!$A$5:$EN$86,DJ69,FALSE)</f>
        <v>76</v>
      </c>
      <c r="DK70" s="135">
        <f>VLOOKUP($A$1,rankings!$A$5:$EN$86,DK69,FALSE)</f>
        <v>2</v>
      </c>
      <c r="DL70" s="135">
        <f>VLOOKUP($A$1,rankings!$A$5:$EN$86,DL69,FALSE)</f>
        <v>68</v>
      </c>
      <c r="DM70" s="135">
        <f>VLOOKUP($A$1,rankings!$A$5:$EN$86,DM69,FALSE)</f>
        <v>50</v>
      </c>
      <c r="DN70" s="135">
        <f>VLOOKUP($A$1,rankings!$A$5:$EN$86,DN69,FALSE)</f>
        <v>79</v>
      </c>
      <c r="DO70" s="135">
        <f>VLOOKUP($A$1,rankings!$A$5:$EN$86,DO69,FALSE)</f>
        <v>78</v>
      </c>
      <c r="DP70" s="135">
        <f>VLOOKUP($A$1,rankings!$A$5:$EN$86,DP69,FALSE)</f>
        <v>80</v>
      </c>
      <c r="DQ70" s="135">
        <f>VLOOKUP($A$1,rankings!$A$5:$EN$86,DQ69,FALSE)</f>
        <v>57</v>
      </c>
      <c r="DR70" s="135">
        <f>VLOOKUP($A$1,rankings!$A$5:$EN$86,DR69,FALSE)</f>
        <v>12</v>
      </c>
      <c r="DS70" s="135">
        <f>VLOOKUP($A$1,rankings!$A$5:$EN$86,DS69,FALSE)</f>
        <v>81</v>
      </c>
      <c r="DT70" s="135">
        <f>VLOOKUP($A$1,rankings!$A$5:$EN$86,DT69,FALSE)</f>
        <v>43</v>
      </c>
      <c r="DU70" s="135">
        <f>VLOOKUP($A$1,rankings!$A$5:$EN$86,DU69,FALSE)</f>
        <v>80</v>
      </c>
      <c r="DV70" s="135">
        <f>VLOOKUP($A$1,rankings!$A$5:$EN$86,DV69,FALSE)</f>
        <v>61</v>
      </c>
      <c r="DW70" s="135">
        <f>VLOOKUP($A$1,rankings!$A$5:$EN$86,DW69,FALSE)</f>
        <v>69</v>
      </c>
      <c r="DX70" s="135">
        <f>VLOOKUP($A$1,rankings!$A$5:$EN$86,DX69,FALSE)</f>
        <v>78</v>
      </c>
      <c r="DY70" s="135">
        <f>VLOOKUP($A$1,rankings!$A$5:$EN$86,DY69,FALSE)</f>
        <v>59</v>
      </c>
      <c r="DZ70" s="135">
        <f>VLOOKUP($A$1,rankings!$A$5:$EN$86,DZ69,FALSE)</f>
        <v>59</v>
      </c>
      <c r="EA70" s="135">
        <f>VLOOKUP($A$1,rankings!$A$5:$EN$86,EA69,FALSE)</f>
        <v>35</v>
      </c>
      <c r="EB70" s="135">
        <f>VLOOKUP($A$1,rankings!$A$5:$EN$86,EB69,FALSE)</f>
        <v>43</v>
      </c>
      <c r="EC70" s="135">
        <f>VLOOKUP($A$1,rankings!$A$5:$EN$86,EC69,FALSE)</f>
        <v>60</v>
      </c>
      <c r="ED70" s="135">
        <f>VLOOKUP($A$1,rankings!$A$5:$EN$86,ED69,FALSE)</f>
        <v>79</v>
      </c>
      <c r="EE70" s="135">
        <f>VLOOKUP($A$1,rankings!$A$5:$EN$86,EE69,FALSE)</f>
        <v>80</v>
      </c>
      <c r="EF70" s="135">
        <f>VLOOKUP($A$1,rankings!$A$5:$EN$86,EF69,FALSE)</f>
        <v>81</v>
      </c>
      <c r="EG70" s="135">
        <f>VLOOKUP($A$1,rankings!$A$5:$EN$86,EG69,FALSE)</f>
        <v>68</v>
      </c>
      <c r="EH70" s="135">
        <f>VLOOKUP($A$1,rankings!$A$5:$EN$86,EH69,FALSE)</f>
        <v>33</v>
      </c>
      <c r="EI70" s="135">
        <f>VLOOKUP($A$1,rankings!$A$5:$EN$86,EI69,FALSE)</f>
        <v>14</v>
      </c>
      <c r="EJ70" s="135">
        <f>VLOOKUP($A$1,rankings!$A$5:$EN$86,EJ69,FALSE)</f>
        <v>67</v>
      </c>
      <c r="EK70" s="135">
        <f>VLOOKUP($A$1,rankings!$A$5:$EN$86,EK69,FALSE)</f>
        <v>71</v>
      </c>
      <c r="EL70" s="135">
        <f>VLOOKUP($A$1,rankings!$A$5:$EN$86,EL69,FALSE)</f>
        <v>73</v>
      </c>
      <c r="EM70" s="135">
        <f>VLOOKUP($A$1,rankings!$A$5:$EN$86,EM69,FALSE)</f>
        <v>82</v>
      </c>
      <c r="EN70" s="135">
        <f>VLOOKUP($A$1,rankings!$A$5:$EN$86,EN69,FALSE)</f>
        <v>82</v>
      </c>
      <c r="EO70" s="135">
        <f>VLOOKUP($A$1,rankings!$A$5:$EN$86,EO69,FALSE)</f>
        <v>49</v>
      </c>
      <c r="EP70" s="135">
        <f>VLOOKUP($A$1,rankings!$A$5:$EN$86,EP69,FALSE)</f>
        <v>7</v>
      </c>
      <c r="EQ70" s="135">
        <f>VLOOKUP($A$1,rankings!$A$5:$EN$86,EQ69,FALSE)</f>
        <v>72</v>
      </c>
      <c r="ER70" s="135">
        <f>VLOOKUP($A$1,rankings!$A$5:$EN$86,ER69,FALSE)</f>
        <v>1</v>
      </c>
      <c r="ES70" s="135">
        <f>VLOOKUP($A$1,rankings!$A$5:$EN$86,ES69,FALSE)</f>
        <v>27</v>
      </c>
      <c r="ET70" s="135">
        <f>VLOOKUP($A$1,rankings!$A$5:$EN$86,ET69,FALSE)</f>
        <v>5</v>
      </c>
      <c r="EU70" s="135">
        <f>VLOOKUP($A$1,rankings!$A$5:$EN$86,EU69,FALSE)</f>
        <v>65</v>
      </c>
      <c r="EV70" s="135">
        <f>VLOOKUP($A$1,rankings!$A$5:$EN$86,EV69,FALSE)</f>
        <v>69</v>
      </c>
      <c r="EW70" s="135">
        <f>VLOOKUP($A$1,rankings!$A$5:$EN$86,EW69,FALSE)</f>
        <v>72</v>
      </c>
      <c r="EX70" s="135">
        <f>VLOOKUP($A$1,rankings!$A$5:$EN$86,EX69,FALSE)</f>
        <v>21</v>
      </c>
      <c r="EY70" s="135">
        <f>VLOOKUP($A$1,rankings!$A$5:$EN$86,EY69,FALSE)</f>
        <v>71</v>
      </c>
      <c r="EZ70" s="135">
        <f>VLOOKUP($A$1,rankings!$A$5:$EN$86,EZ69,FALSE)</f>
        <v>71</v>
      </c>
      <c r="FA70" s="135">
        <f>VLOOKUP($A$1,rankings!$A$5:$EN$86,FA69,FALSE)</f>
        <v>80</v>
      </c>
      <c r="FB70" s="135">
        <f>VLOOKUP($A$1,rankings!$A$5:$EN$86,FB69,FALSE)</f>
        <v>79</v>
      </c>
      <c r="FC70" s="135">
        <f>VLOOKUP($A$1,rankings!$A$5:$EN$86,FC69,FALSE)</f>
        <v>81</v>
      </c>
      <c r="FD70" s="135">
        <f>VLOOKUP($A$1,rankings!$A$5:$EN$86,FD69,FALSE)</f>
        <v>53</v>
      </c>
      <c r="FE70" s="135">
        <f>VLOOKUP($A$1,rankings!$A$5:$EN$86,FE69,FALSE)</f>
        <v>49</v>
      </c>
      <c r="FF70" s="135">
        <f>VLOOKUP($A$1,rankings!$A$5:$EN$86,FF69,FALSE)</f>
        <v>70</v>
      </c>
      <c r="FG70" s="135">
        <f>VLOOKUP($A$1,rankings!$A$5:$EN$86,FG69,FALSE)</f>
        <v>76</v>
      </c>
      <c r="FH70" s="135">
        <f>VLOOKUP($A$1,rankings!$A$5:$EN$86,FH69,FALSE)</f>
        <v>82</v>
      </c>
      <c r="FI70" s="135">
        <f>VLOOKUP($A$1,rankings!$A$5:$EN$86,FI69,FALSE)</f>
        <v>48</v>
      </c>
      <c r="FJ70" s="135">
        <f>VLOOKUP($A$1,rankings!$A$5:$EN$86,FJ69,FALSE)</f>
        <v>26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6.3727195917691901</v>
      </c>
      <c r="Q71" s="194"/>
      <c r="R71" s="194"/>
      <c r="S71" s="160">
        <f t="shared" si="4"/>
        <v>50.070561042436587</v>
      </c>
      <c r="T71" s="160"/>
      <c r="U71" s="161">
        <f t="shared" si="5"/>
        <v>50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6.3727195917691901</v>
      </c>
      <c r="AW71" s="135">
        <v>45</v>
      </c>
      <c r="AX71" s="134">
        <f>VLOOKUP($A$1,Valores!$A$5:$EO$86,AW71,FALSE)</f>
        <v>50.070561042436587</v>
      </c>
      <c r="AY71" s="135">
        <v>44</v>
      </c>
      <c r="AZ71" s="135">
        <f>VLOOKUP($A$1,rankings!$A$5:$EN$86,AY71,FALSE)</f>
        <v>50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0.66666666666666674</v>
      </c>
      <c r="Q72" s="164"/>
      <c r="R72" s="164"/>
      <c r="S72" s="160">
        <f t="shared" si="4"/>
        <v>66.666666666666657</v>
      </c>
      <c r="T72" s="160"/>
      <c r="U72" s="161">
        <f t="shared" si="5"/>
        <v>30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66.666666666666671</v>
      </c>
      <c r="AW72" s="135">
        <v>46</v>
      </c>
      <c r="AX72" s="134">
        <f>VLOOKUP($A$1,Valores!$A$5:$EO$86,AW72,FALSE)</f>
        <v>66.666666666666657</v>
      </c>
      <c r="AY72" s="135">
        <v>45</v>
      </c>
      <c r="AZ72" s="135">
        <f>VLOOKUP($A$1,rankings!$A$5:$EN$86,AY72,FALSE)</f>
        <v>30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21.997206703910617</v>
      </c>
      <c r="T73" s="186"/>
      <c r="U73" s="187">
        <f t="shared" si="5"/>
        <v>80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21.997206703910617</v>
      </c>
      <c r="AY73" s="21">
        <v>12</v>
      </c>
      <c r="AZ73" s="135">
        <f>VLOOKUP($A$1,rankings!$A$5:$AH$86,AY73,FALSE)</f>
        <v>80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0.11199999999999999</v>
      </c>
      <c r="Q74" s="164"/>
      <c r="R74" s="164"/>
      <c r="S74" s="160">
        <f t="shared" si="4"/>
        <v>0</v>
      </c>
      <c r="T74" s="160"/>
      <c r="U74" s="161">
        <f t="shared" si="5"/>
        <v>82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11.2</v>
      </c>
      <c r="AW74" s="135">
        <v>47</v>
      </c>
      <c r="AX74" s="134">
        <f>VLOOKUP($A$1,Valores!$A$5:$EO$86,AW74,FALSE)</f>
        <v>0</v>
      </c>
      <c r="AY74" s="135">
        <v>46</v>
      </c>
      <c r="AZ74" s="135">
        <f>VLOOKUP($A$1,rankings!$A$5:$EN$86,AY74,FALSE)</f>
        <v>82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0.2</v>
      </c>
      <c r="Q75" s="164"/>
      <c r="R75" s="164"/>
      <c r="S75" s="160">
        <f t="shared" si="4"/>
        <v>0</v>
      </c>
      <c r="T75" s="160"/>
      <c r="U75" s="161">
        <f t="shared" si="5"/>
        <v>75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20</v>
      </c>
      <c r="AW75" s="135">
        <v>48</v>
      </c>
      <c r="AX75" s="134">
        <f>VLOOKUP($A$1,Valores!$A$5:$EO$86,AW75,FALSE)</f>
        <v>0</v>
      </c>
      <c r="AY75" s="135">
        <v>47</v>
      </c>
      <c r="AZ75" s="135">
        <f>VLOOKUP($A$1,rankings!$A$5:$EN$86,AY75,FALSE)</f>
        <v>75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0.25</v>
      </c>
      <c r="Q76" s="164"/>
      <c r="R76" s="164"/>
      <c r="S76" s="160">
        <f t="shared" si="4"/>
        <v>0</v>
      </c>
      <c r="T76" s="160"/>
      <c r="U76" s="161">
        <f t="shared" si="5"/>
        <v>64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25</v>
      </c>
      <c r="AW76" s="135">
        <v>49</v>
      </c>
      <c r="AX76" s="134">
        <f>VLOOKUP($A$1,Valores!$A$5:$EO$86,AW76,FALSE)</f>
        <v>0</v>
      </c>
      <c r="AY76" s="135">
        <v>48</v>
      </c>
      <c r="AZ76" s="135">
        <f>VLOOKUP($A$1,rankings!$A$5:$EN$86,AY76,FALSE)</f>
        <v>64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0.89276807980049877</v>
      </c>
      <c r="Q77" s="164"/>
      <c r="R77" s="164"/>
      <c r="S77" s="160">
        <f t="shared" si="4"/>
        <v>87.988826815642469</v>
      </c>
      <c r="T77" s="160"/>
      <c r="U77" s="161">
        <f t="shared" si="5"/>
        <v>54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89.276807980049881</v>
      </c>
      <c r="AW77" s="135">
        <v>50</v>
      </c>
      <c r="AX77" s="134">
        <f>VLOOKUP($A$1,Valores!$A$5:$EO$86,AW77,FALSE)</f>
        <v>87.988826815642469</v>
      </c>
      <c r="AY77" s="135">
        <v>49</v>
      </c>
      <c r="AZ77" s="135">
        <f>VLOOKUP($A$1,rankings!$A$5:$EN$86,AY77,FALSE)</f>
        <v>54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39.407504379532433</v>
      </c>
      <c r="T78" s="186"/>
      <c r="U78" s="187">
        <f t="shared" si="5"/>
        <v>55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39.407504379532433</v>
      </c>
      <c r="AY78" s="21">
        <v>13</v>
      </c>
      <c r="AZ78" s="135">
        <f>VLOOKUP($A$1,rankings!$A$5:$AH$86,AY78,FALSE)</f>
        <v>55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0.875</v>
      </c>
      <c r="Q79" s="164"/>
      <c r="R79" s="164"/>
      <c r="S79" s="160">
        <f t="shared" si="4"/>
        <v>83.333333333333343</v>
      </c>
      <c r="T79" s="160"/>
      <c r="U79" s="161">
        <f t="shared" si="5"/>
        <v>61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87.5</v>
      </c>
      <c r="AW79" s="135">
        <v>51</v>
      </c>
      <c r="AX79" s="134">
        <f>VLOOKUP($A$1,Valores!$A$5:$EO$86,AW79,FALSE)</f>
        <v>83.333333333333343</v>
      </c>
      <c r="AY79" s="135">
        <v>50</v>
      </c>
      <c r="AZ79" s="135">
        <f>VLOOKUP($A$1,rankings!$A$5:$EN$86,AY79,FALSE)</f>
        <v>61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0.51500256676282985</v>
      </c>
      <c r="Q80" s="164"/>
      <c r="R80" s="164"/>
      <c r="S80" s="160">
        <f t="shared" si="4"/>
        <v>52.923107164487128</v>
      </c>
      <c r="T80" s="160"/>
      <c r="U80" s="161">
        <f t="shared" si="5"/>
        <v>50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51.50025667628298</v>
      </c>
      <c r="AW80" s="135">
        <v>52</v>
      </c>
      <c r="AX80" s="134">
        <f>VLOOKUP($A$1,Valores!$A$5:$EO$86,AW80,FALSE)</f>
        <v>52.923107164487128</v>
      </c>
      <c r="AY80" s="135">
        <v>51</v>
      </c>
      <c r="AZ80" s="135">
        <f>VLOOKUP($A$1,rankings!$A$5:$EN$86,AY80,FALSE)</f>
        <v>50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0.1728349225063095</v>
      </c>
      <c r="Q81" s="164"/>
      <c r="R81" s="164"/>
      <c r="S81" s="160">
        <f t="shared" si="4"/>
        <v>22.177921164527405</v>
      </c>
      <c r="T81" s="160"/>
      <c r="U81" s="161">
        <f t="shared" si="5"/>
        <v>53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17.28349225063095</v>
      </c>
      <c r="AW81" s="135">
        <v>53</v>
      </c>
      <c r="AX81" s="134">
        <f>VLOOKUP($A$1,Valores!$A$5:$EO$86,AW81,FALSE)</f>
        <v>22.177921164527405</v>
      </c>
      <c r="AY81" s="135">
        <v>52</v>
      </c>
      <c r="AZ81" s="135">
        <f>VLOOKUP($A$1,rankings!$A$5:$EN$86,AY81,FALSE)</f>
        <v>53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0.27217269135013356</v>
      </c>
      <c r="Q82" s="164"/>
      <c r="R82" s="164"/>
      <c r="S82" s="160">
        <f t="shared" si="4"/>
        <v>38.60316023531427</v>
      </c>
      <c r="T82" s="160"/>
      <c r="U82" s="161">
        <f t="shared" si="5"/>
        <v>33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27.217269135013353</v>
      </c>
      <c r="AW82" s="135">
        <v>54</v>
      </c>
      <c r="AX82" s="134">
        <f>VLOOKUP($A$1,Valores!$A$5:$EO$86,AW82,FALSE)</f>
        <v>38.60316023531427</v>
      </c>
      <c r="AY82" s="135">
        <v>53</v>
      </c>
      <c r="AZ82" s="135">
        <f>VLOOKUP($A$1,rankings!$A$5:$EN$86,AY82,FALSE)</f>
        <v>33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</v>
      </c>
      <c r="Q83" s="164"/>
      <c r="R83" s="164"/>
      <c r="S83" s="160">
        <f t="shared" si="4"/>
        <v>0</v>
      </c>
      <c r="T83" s="160"/>
      <c r="U83" s="161">
        <f t="shared" si="5"/>
        <v>60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0</v>
      </c>
      <c r="AW83" s="135">
        <v>55</v>
      </c>
      <c r="AX83" s="134">
        <f>VLOOKUP($A$1,Valores!$A$5:$EO$86,AW83,FALSE)</f>
        <v>0</v>
      </c>
      <c r="AY83" s="135">
        <v>54</v>
      </c>
      <c r="AZ83" s="135">
        <f>VLOOKUP($A$1,rankings!$A$5:$EN$86,AY83,FALSE)</f>
        <v>60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19.684489641411563</v>
      </c>
      <c r="T84" s="186"/>
      <c r="U84" s="187">
        <f t="shared" si="5"/>
        <v>75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19.684489641411563</v>
      </c>
      <c r="AY84" s="21">
        <v>14</v>
      </c>
      <c r="AZ84" s="135">
        <f>VLOOKUP($A$1,rankings!$A$5:$AH$86,AY84,FALSE)</f>
        <v>75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5314.7434508153601</v>
      </c>
      <c r="Q85" s="170"/>
      <c r="R85" s="170"/>
      <c r="S85" s="160">
        <f t="shared" si="4"/>
        <v>0</v>
      </c>
      <c r="T85" s="160"/>
      <c r="U85" s="161">
        <f t="shared" si="5"/>
        <v>82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5314.7434508153601</v>
      </c>
      <c r="AW85" s="135">
        <v>56</v>
      </c>
      <c r="AX85" s="134">
        <f>VLOOKUP($A$1,Valores!$A$5:$EO$86,AW85,FALSE)</f>
        <v>0</v>
      </c>
      <c r="AY85" s="135">
        <v>55</v>
      </c>
      <c r="AZ85" s="135">
        <f>VLOOKUP($A$1,rankings!$A$5:$EN$86,AY85,FALSE)</f>
        <v>82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93549.186691215145</v>
      </c>
      <c r="Q86" s="170"/>
      <c r="R86" s="170"/>
      <c r="S86" s="160">
        <f t="shared" si="4"/>
        <v>39.552544709816942</v>
      </c>
      <c r="T86" s="160"/>
      <c r="U86" s="161">
        <f t="shared" si="5"/>
        <v>15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93549.186691215145</v>
      </c>
      <c r="AW86" s="135">
        <v>57</v>
      </c>
      <c r="AX86" s="134">
        <f>VLOOKUP($A$1,Valores!$A$5:$EO$86,AW86,FALSE)</f>
        <v>39.552544709816942</v>
      </c>
      <c r="AY86" s="135">
        <v>56</v>
      </c>
      <c r="AZ86" s="135">
        <f>VLOOKUP($A$1,rankings!$A$5:$EN$86,AY86,FALSE)</f>
        <v>15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0.81010000000000004</v>
      </c>
      <c r="Q87" s="164"/>
      <c r="R87" s="164"/>
      <c r="S87" s="160">
        <f t="shared" si="4"/>
        <v>19.500924214417743</v>
      </c>
      <c r="T87" s="160"/>
      <c r="U87" s="161">
        <f t="shared" si="5"/>
        <v>80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81.010000000000005</v>
      </c>
      <c r="AW87" s="135">
        <v>58</v>
      </c>
      <c r="AX87" s="134">
        <f>VLOOKUP($A$1,Valores!$A$5:$EO$86,AW87,FALSE)</f>
        <v>19.500924214417743</v>
      </c>
      <c r="AY87" s="135">
        <v>57</v>
      </c>
      <c r="AZ87" s="135">
        <f>VLOOKUP($A$1,rankings!$A$5:$EN$86,AY87,FALSE)</f>
        <v>80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54.275781899963306</v>
      </c>
      <c r="T88" s="186"/>
      <c r="U88" s="187">
        <f t="shared" si="5"/>
        <v>60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54.275781899963306</v>
      </c>
      <c r="AY88" s="21">
        <v>15</v>
      </c>
      <c r="AZ88" s="135">
        <f>VLOOKUP($A$1,rankings!$A$5:$AH$86,AY88,FALSE)</f>
        <v>60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0.4758</v>
      </c>
      <c r="Q89" s="164"/>
      <c r="R89" s="164"/>
      <c r="S89" s="160">
        <f t="shared" si="4"/>
        <v>37.476145038167935</v>
      </c>
      <c r="T89" s="160"/>
      <c r="U89" s="161">
        <f t="shared" si="5"/>
        <v>73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47.58</v>
      </c>
      <c r="AW89" s="135">
        <v>59</v>
      </c>
      <c r="AX89" s="134">
        <f>VLOOKUP($A$1,Valores!$A$5:$EO$86,AW89,FALSE)</f>
        <v>37.476145038167935</v>
      </c>
      <c r="AY89" s="135">
        <v>58</v>
      </c>
      <c r="AZ89" s="135">
        <f>VLOOKUP($A$1,rankings!$A$5:$EN$86,AY89,FALSE)</f>
        <v>73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-0.1474</v>
      </c>
      <c r="Q90" s="164"/>
      <c r="R90" s="164"/>
      <c r="S90" s="160">
        <f t="shared" si="4"/>
        <v>46.974377418806441</v>
      </c>
      <c r="T90" s="160"/>
      <c r="U90" s="161">
        <f t="shared" si="5"/>
        <v>72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-14.74</v>
      </c>
      <c r="AW90" s="135">
        <v>60</v>
      </c>
      <c r="AX90" s="134">
        <f>VLOOKUP($A$1,Valores!$A$5:$EO$86,AW90,FALSE)</f>
        <v>46.974377418806441</v>
      </c>
      <c r="AY90" s="135">
        <v>59</v>
      </c>
      <c r="AZ90" s="135">
        <f>VLOOKUP($A$1,rankings!$A$5:$EN$86,AY90,FALSE)</f>
        <v>72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-0.14738022328665365</v>
      </c>
      <c r="Q91" s="164"/>
      <c r="R91" s="164"/>
      <c r="S91" s="160">
        <f t="shared" si="4"/>
        <v>32.652605142878855</v>
      </c>
      <c r="T91" s="160"/>
      <c r="U91" s="161">
        <f t="shared" si="5"/>
        <v>76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-14.738022328665366</v>
      </c>
      <c r="AW91" s="135">
        <v>61</v>
      </c>
      <c r="AX91" s="134">
        <f>VLOOKUP($A$1,Valores!$A$5:$EO$86,AW91,FALSE)</f>
        <v>32.652605142878855</v>
      </c>
      <c r="AY91" s="135">
        <v>60</v>
      </c>
      <c r="AZ91" s="135">
        <f>VLOOKUP($A$1,rankings!$A$5:$EN$86,AY91,FALSE)</f>
        <v>76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37.458139431612317</v>
      </c>
      <c r="T93" s="190"/>
      <c r="U93" s="191">
        <f t="shared" ref="U93:U109" si="13">AZ93</f>
        <v>80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37.458139431612317</v>
      </c>
      <c r="AY93" s="21">
        <v>5</v>
      </c>
      <c r="AZ93" s="135">
        <f>VLOOKUP($A$1,rankings!$A$5:$AH$86,AY93,FALSE)</f>
        <v>80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25.129835685303082</v>
      </c>
      <c r="T94" s="186"/>
      <c r="U94" s="187">
        <f t="shared" si="13"/>
        <v>60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25.129835685303082</v>
      </c>
      <c r="AY94" s="21">
        <v>16</v>
      </c>
      <c r="AZ94" s="135">
        <f>VLOOKUP($A$1,rankings!$A$5:$AH$86,AY94,FALSE)</f>
        <v>60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0.45500000000000002</v>
      </c>
      <c r="Q95" s="164"/>
      <c r="R95" s="164"/>
      <c r="S95" s="160">
        <f t="shared" si="12"/>
        <v>26.250896057347667</v>
      </c>
      <c r="T95" s="160"/>
      <c r="U95" s="161">
        <f t="shared" si="13"/>
        <v>70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45.5</v>
      </c>
      <c r="AW95" s="135">
        <v>63</v>
      </c>
      <c r="AX95" s="134">
        <f>VLOOKUP($A$1,Valores!$A$5:$EO$86,AW95,FALSE)</f>
        <v>26.250896057347667</v>
      </c>
      <c r="AY95" s="135">
        <v>62</v>
      </c>
      <c r="AZ95" s="135">
        <f>VLOOKUP($A$1,rankings!$A$5:$EN$86,AY95,FALSE)</f>
        <v>70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8136898.0475491909</v>
      </c>
      <c r="Q96" s="170"/>
      <c r="R96" s="170"/>
      <c r="S96" s="160">
        <f t="shared" si="12"/>
        <v>53.065211804468362</v>
      </c>
      <c r="T96" s="160"/>
      <c r="U96" s="161">
        <f t="shared" si="13"/>
        <v>16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8136898.0475491909</v>
      </c>
      <c r="AW96" s="135">
        <v>64</v>
      </c>
      <c r="AX96" s="134">
        <f>VLOOKUP($A$1,Valores!$A$5:$EO$86,AW96,FALSE)</f>
        <v>53.065211804468362</v>
      </c>
      <c r="AY96" s="135">
        <v>63</v>
      </c>
      <c r="AZ96" s="135">
        <f>VLOOKUP($A$1,rankings!$A$5:$EN$86,AY96,FALSE)</f>
        <v>16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1.4984618289326006</v>
      </c>
      <c r="Q98" s="172"/>
      <c r="R98" s="172"/>
      <c r="S98" s="160">
        <f t="shared" si="12"/>
        <v>21.203234879396295</v>
      </c>
      <c r="T98" s="160"/>
      <c r="U98" s="161">
        <f t="shared" si="13"/>
        <v>29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1.4984618289326006</v>
      </c>
      <c r="AW98" s="135">
        <v>66</v>
      </c>
      <c r="AX98" s="134">
        <f>VLOOKUP($A$1,Valores!$A$5:$EO$86,AW98,FALSE)</f>
        <v>21.203234879396295</v>
      </c>
      <c r="AY98" s="135">
        <v>65</v>
      </c>
      <c r="AZ98" s="135">
        <f>VLOOKUP($A$1,rankings!$A$5:$EN$86,AY98,FALSE)</f>
        <v>29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50.941435000870896</v>
      </c>
      <c r="T99" s="186"/>
      <c r="U99" s="187">
        <f t="shared" si="13"/>
        <v>80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50.941435000870896</v>
      </c>
      <c r="AY99" s="21">
        <v>17</v>
      </c>
      <c r="AZ99" s="135">
        <f>VLOOKUP($A$1,rankings!$A$5:$AH$86,AY99,FALSE)</f>
        <v>80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119</v>
      </c>
      <c r="Q100" s="172"/>
      <c r="R100" s="172"/>
      <c r="S100" s="160">
        <f t="shared" si="12"/>
        <v>64.307692307692307</v>
      </c>
      <c r="T100" s="160"/>
      <c r="U100" s="161">
        <f t="shared" si="13"/>
        <v>73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119</v>
      </c>
      <c r="AW100" s="135">
        <v>67</v>
      </c>
      <c r="AX100" s="134">
        <f>VLOOKUP($A$1,Valores!$A$5:$EO$86,AW100,FALSE)</f>
        <v>64.307692307692307</v>
      </c>
      <c r="AY100" s="135">
        <v>66</v>
      </c>
      <c r="AZ100" s="135">
        <f>VLOOKUP($A$1,rankings!$A$5:$EN$86,AY100,FALSE)</f>
        <v>73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128</v>
      </c>
      <c r="Q101" s="172"/>
      <c r="R101" s="172"/>
      <c r="S101" s="160">
        <f t="shared" si="12"/>
        <v>23.866348448687351</v>
      </c>
      <c r="T101" s="160"/>
      <c r="U101" s="161">
        <f t="shared" si="13"/>
        <v>79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128</v>
      </c>
      <c r="AW101" s="135">
        <v>68</v>
      </c>
      <c r="AX101" s="134">
        <f>VLOOKUP($A$1,Valores!$A$5:$EO$86,AW101,FALSE)</f>
        <v>23.866348448687351</v>
      </c>
      <c r="AY101" s="135">
        <v>67</v>
      </c>
      <c r="AZ101" s="135">
        <f>VLOOKUP($A$1,rankings!$A$5:$EN$86,AY101,FALSE)</f>
        <v>79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250.10000537061501</v>
      </c>
      <c r="Q102" s="162"/>
      <c r="R102" s="162"/>
      <c r="S102" s="160">
        <f t="shared" si="12"/>
        <v>15.770773705195818</v>
      </c>
      <c r="T102" s="160"/>
      <c r="U102" s="161">
        <f t="shared" si="13"/>
        <v>81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250.10000537061501</v>
      </c>
      <c r="AW102" s="135">
        <v>69</v>
      </c>
      <c r="AX102" s="134">
        <f>VLOOKUP($A$1,Valores!$A$5:$EO$86,AW102,FALSE)</f>
        <v>15.770773705195818</v>
      </c>
      <c r="AY102" s="135">
        <v>68</v>
      </c>
      <c r="AZ102" s="135">
        <f>VLOOKUP($A$1,rankings!$A$5:$EN$86,AY102,FALSE)</f>
        <v>81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15009</v>
      </c>
      <c r="Q103" s="162"/>
      <c r="R103" s="162"/>
      <c r="S103" s="160">
        <f t="shared" si="12"/>
        <v>99.820925541908068</v>
      </c>
      <c r="T103" s="160"/>
      <c r="U103" s="161">
        <f t="shared" si="13"/>
        <v>8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15009</v>
      </c>
      <c r="AW103" s="135">
        <v>70</v>
      </c>
      <c r="AX103" s="134">
        <f>VLOOKUP($A$1,Valores!$A$5:$EO$86,AW103,FALSE)</f>
        <v>99.820925541908068</v>
      </c>
      <c r="AY103" s="135">
        <v>69</v>
      </c>
      <c r="AZ103" s="135">
        <f>VLOOKUP($A$1,rankings!$A$5:$EN$86,AY103,FALSE)</f>
        <v>8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72.400307611100729</v>
      </c>
      <c r="T104" s="186"/>
      <c r="U104" s="187">
        <f t="shared" si="13"/>
        <v>66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72.400307611100729</v>
      </c>
      <c r="AY104" s="21">
        <v>18</v>
      </c>
      <c r="AZ104" s="135">
        <f>VLOOKUP($A$1,rankings!$A$5:$AH$86,AY104,FALSE)</f>
        <v>66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0.97350905218317363</v>
      </c>
      <c r="Q105" s="164"/>
      <c r="R105" s="164"/>
      <c r="S105" s="160">
        <f t="shared" si="12"/>
        <v>95.016937326861807</v>
      </c>
      <c r="T105" s="160"/>
      <c r="U105" s="161">
        <f t="shared" si="13"/>
        <v>15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97.350905218317365</v>
      </c>
      <c r="AW105" s="135">
        <v>71</v>
      </c>
      <c r="AX105" s="134">
        <f>VLOOKUP($A$1,Valores!$A$5:$EO$86,AW105,FALSE)</f>
        <v>95.016937326861807</v>
      </c>
      <c r="AY105" s="135">
        <v>70</v>
      </c>
      <c r="AZ105" s="135">
        <f>VLOOKUP($A$1,rankings!$A$5:$EN$86,AY105,FALSE)</f>
        <v>15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0.97790202342917998</v>
      </c>
      <c r="Q106" s="164"/>
      <c r="R106" s="164"/>
      <c r="S106" s="160">
        <f t="shared" si="12"/>
        <v>93.105654995986072</v>
      </c>
      <c r="T106" s="160"/>
      <c r="U106" s="161">
        <f t="shared" si="13"/>
        <v>49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97.790202342917993</v>
      </c>
      <c r="AW106" s="135">
        <v>72</v>
      </c>
      <c r="AX106" s="134">
        <f>VLOOKUP($A$1,Valores!$A$5:$EO$86,AW106,FALSE)</f>
        <v>93.105654995986072</v>
      </c>
      <c r="AY106" s="135">
        <v>71</v>
      </c>
      <c r="AZ106" s="135">
        <f>VLOOKUP($A$1,rankings!$A$5:$EN$86,AY106,FALSE)</f>
        <v>49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0.96858359957401485</v>
      </c>
      <c r="Q107" s="164"/>
      <c r="R107" s="164"/>
      <c r="S107" s="160">
        <f t="shared" si="12"/>
        <v>76.802354276477431</v>
      </c>
      <c r="T107" s="160"/>
      <c r="U107" s="161">
        <f t="shared" si="13"/>
        <v>73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96.85835995740149</v>
      </c>
      <c r="AW107" s="135">
        <v>73</v>
      </c>
      <c r="AX107" s="134">
        <f>VLOOKUP($A$1,Valores!$A$5:$EO$86,AW107,FALSE)</f>
        <v>76.802354276477431</v>
      </c>
      <c r="AY107" s="135">
        <v>72</v>
      </c>
      <c r="AZ107" s="135">
        <f>VLOOKUP($A$1,rankings!$A$5:$EN$86,AY107,FALSE)</f>
        <v>73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0.94355697550585726</v>
      </c>
      <c r="Q108" s="164"/>
      <c r="R108" s="164"/>
      <c r="S108" s="160">
        <f t="shared" si="12"/>
        <v>78.228530305750937</v>
      </c>
      <c r="T108" s="160"/>
      <c r="U108" s="161">
        <f t="shared" si="13"/>
        <v>61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94.355697550585731</v>
      </c>
      <c r="AW108" s="135">
        <v>74</v>
      </c>
      <c r="AX108" s="134">
        <f>VLOOKUP($A$1,Valores!$A$5:$EO$86,AW108,FALSE)</f>
        <v>78.228530305750937</v>
      </c>
      <c r="AY108" s="135">
        <v>73</v>
      </c>
      <c r="AZ108" s="135">
        <f>VLOOKUP($A$1,rankings!$A$5:$EN$86,AY108,FALSE)</f>
        <v>61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0.42305644302449413</v>
      </c>
      <c r="Q109" s="192"/>
      <c r="R109" s="192"/>
      <c r="S109" s="168">
        <f t="shared" si="12"/>
        <v>18.848061150427455</v>
      </c>
      <c r="T109" s="168"/>
      <c r="U109" s="169">
        <f t="shared" si="13"/>
        <v>77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42.305644302449416</v>
      </c>
      <c r="AW109" s="135">
        <v>75</v>
      </c>
      <c r="AX109" s="134">
        <f>VLOOKUP($A$1,Valores!$A$5:$EO$86,AW109,FALSE)</f>
        <v>18.848061150427455</v>
      </c>
      <c r="AY109" s="135">
        <v>74</v>
      </c>
      <c r="AZ109" s="135">
        <f>VLOOKUP($A$1,rankings!$A$5:$EN$86,AY109,FALSE)</f>
        <v>77</v>
      </c>
      <c r="BA109" s="134"/>
    </row>
    <row r="110" spans="1:53" s="21" customFormat="1" ht="14.25" customHeight="1">
      <c r="A110" s="181" t="str">
        <f>A56</f>
        <v>GUATUSO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1.3609794291745614</v>
      </c>
      <c r="T113" s="186"/>
      <c r="U113" s="187">
        <f t="shared" ref="U113:U153" si="18">AZ113</f>
        <v>81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1.3609794291745614</v>
      </c>
      <c r="AY113" s="21">
        <v>19</v>
      </c>
      <c r="AZ113" s="135">
        <f>VLOOKUP($A$1,rankings!$A$5:$AH$86,AY113,FALSE)</f>
        <v>81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0</v>
      </c>
      <c r="Q114" s="164"/>
      <c r="R114" s="164"/>
      <c r="S114" s="160">
        <f t="shared" si="17"/>
        <v>0</v>
      </c>
      <c r="T114" s="160"/>
      <c r="U114" s="161">
        <f t="shared" si="18"/>
        <v>71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0</v>
      </c>
      <c r="AW114" s="135">
        <v>76</v>
      </c>
      <c r="AX114" s="134">
        <f>VLOOKUP($A$1,Valores!$A$5:$EO$86,AW114,FALSE)</f>
        <v>0</v>
      </c>
      <c r="AY114" s="135">
        <v>75</v>
      </c>
      <c r="AZ114" s="135">
        <f>VLOOKUP($A$1,rankings!$A$5:$EN$86,AY114,FALSE)</f>
        <v>71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0</v>
      </c>
      <c r="Q115" s="164"/>
      <c r="R115" s="164"/>
      <c r="S115" s="160">
        <f t="shared" si="17"/>
        <v>0</v>
      </c>
      <c r="T115" s="160"/>
      <c r="U115" s="161">
        <f t="shared" si="18"/>
        <v>78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0</v>
      </c>
      <c r="AW115" s="135">
        <v>77</v>
      </c>
      <c r="AX115" s="134">
        <f>VLOOKUP($A$1,Valores!$A$5:$EO$86,AW115,FALSE)</f>
        <v>0</v>
      </c>
      <c r="AY115" s="135">
        <v>76</v>
      </c>
      <c r="AZ115" s="135">
        <f>VLOOKUP($A$1,rankings!$A$5:$EN$86,AY115,FALSE)</f>
        <v>78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1293.5638611257234</v>
      </c>
      <c r="Q116" s="170"/>
      <c r="R116" s="170"/>
      <c r="S116" s="160">
        <f t="shared" si="17"/>
        <v>4.0829382875236835</v>
      </c>
      <c r="T116" s="160"/>
      <c r="U116" s="161">
        <f t="shared" si="18"/>
        <v>54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1293.5638611257234</v>
      </c>
      <c r="AW116" s="135">
        <v>78</v>
      </c>
      <c r="AX116" s="134">
        <f>VLOOKUP($A$1,Valores!$A$5:$EO$86,AW116,FALSE)</f>
        <v>4.0829382875236835</v>
      </c>
      <c r="AY116" s="135">
        <v>77</v>
      </c>
      <c r="AZ116" s="135">
        <f>VLOOKUP($A$1,rankings!$A$5:$EN$86,AY116,FALSE)</f>
        <v>54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43.052721584719663</v>
      </c>
      <c r="T117" s="190"/>
      <c r="U117" s="191">
        <f t="shared" si="18"/>
        <v>82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43.052721584719663</v>
      </c>
      <c r="AY117" s="21">
        <v>6</v>
      </c>
      <c r="AZ117" s="135">
        <f>VLOOKUP($A$1,rankings!$A$5:$AH$86,AY117,FALSE)</f>
        <v>82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39.402406337131836</v>
      </c>
      <c r="T118" s="186"/>
      <c r="U118" s="187">
        <f t="shared" si="18"/>
        <v>82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39.402406337131836</v>
      </c>
      <c r="AY118" s="21">
        <v>20</v>
      </c>
      <c r="AZ118" s="135">
        <f>VLOOKUP($A$1,rankings!$A$5:$AH$86,AY118,FALSE)</f>
        <v>82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0.56600859691632877</v>
      </c>
      <c r="Q119" s="164"/>
      <c r="R119" s="164"/>
      <c r="S119" s="160">
        <f t="shared" si="17"/>
        <v>49.858553872945436</v>
      </c>
      <c r="T119" s="160"/>
      <c r="U119" s="161">
        <f t="shared" si="18"/>
        <v>65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56.600859691632877</v>
      </c>
      <c r="AW119" s="135">
        <v>79</v>
      </c>
      <c r="AX119" s="134">
        <f>VLOOKUP($A$1,Valores!$A$5:$EO$86,AW119,FALSE)</f>
        <v>49.858553872945436</v>
      </c>
      <c r="AY119" s="135">
        <v>78</v>
      </c>
      <c r="AZ119" s="135">
        <f>VLOOKUP($A$1,rankings!$A$5:$EN$86,AY119,FALSE)</f>
        <v>65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0.98349214309595434</v>
      </c>
      <c r="Q120" s="164"/>
      <c r="R120" s="164"/>
      <c r="S120" s="160">
        <f t="shared" si="17"/>
        <v>96.471954269381882</v>
      </c>
      <c r="T120" s="160"/>
      <c r="U120" s="161">
        <f t="shared" si="18"/>
        <v>5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98.349214309595439</v>
      </c>
      <c r="AW120" s="135">
        <v>80</v>
      </c>
      <c r="AX120" s="134">
        <f>VLOOKUP($A$1,Valores!$A$5:$EO$86,AW120,FALSE)</f>
        <v>96.471954269381882</v>
      </c>
      <c r="AY120" s="135">
        <v>79</v>
      </c>
      <c r="AZ120" s="135">
        <f>VLOOKUP($A$1,rankings!$A$5:$EN$86,AY120,FALSE)</f>
        <v>5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0.71905113761737116</v>
      </c>
      <c r="Q121" s="164"/>
      <c r="R121" s="164"/>
      <c r="S121" s="160">
        <f t="shared" si="17"/>
        <v>0</v>
      </c>
      <c r="T121" s="160"/>
      <c r="U121" s="161">
        <f t="shared" si="18"/>
        <v>82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71.905113761737113</v>
      </c>
      <c r="AW121" s="135">
        <v>81</v>
      </c>
      <c r="AX121" s="134">
        <f>VLOOKUP($A$1,Valores!$A$5:$EO$86,AW121,FALSE)</f>
        <v>0</v>
      </c>
      <c r="AY121" s="135">
        <v>80</v>
      </c>
      <c r="AZ121" s="135">
        <f>VLOOKUP($A$1,rankings!$A$5:$EN$86,AY121,FALSE)</f>
        <v>82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0.21491103645892864</v>
      </c>
      <c r="Q122" s="164"/>
      <c r="R122" s="164"/>
      <c r="S122" s="160">
        <f t="shared" si="17"/>
        <v>21.491103645892863</v>
      </c>
      <c r="T122" s="160"/>
      <c r="U122" s="161">
        <f t="shared" si="18"/>
        <v>78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21.491103645892863</v>
      </c>
      <c r="AW122" s="135">
        <v>82</v>
      </c>
      <c r="AX122" s="134">
        <f>VLOOKUP($A$1,Valores!$A$5:$EO$86,AW122,FALSE)</f>
        <v>21.491103645892863</v>
      </c>
      <c r="AY122" s="135">
        <v>81</v>
      </c>
      <c r="AZ122" s="135">
        <f>VLOOKUP($A$1,rankings!$A$5:$EN$86,AY122,FALSE)</f>
        <v>78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0.79641789676354646</v>
      </c>
      <c r="Q123" s="164"/>
      <c r="R123" s="164"/>
      <c r="S123" s="160">
        <f t="shared" si="17"/>
        <v>68.59282623457085</v>
      </c>
      <c r="T123" s="160"/>
      <c r="U123" s="161">
        <f t="shared" si="18"/>
        <v>35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79.641789676354648</v>
      </c>
      <c r="AW123" s="135">
        <v>83</v>
      </c>
      <c r="AX123" s="134">
        <f>VLOOKUP($A$1,Valores!$A$5:$EO$86,AW123,FALSE)</f>
        <v>68.59282623457085</v>
      </c>
      <c r="AY123" s="135">
        <v>82</v>
      </c>
      <c r="AZ123" s="135">
        <f>VLOOKUP($A$1,rankings!$A$5:$EN$86,AY123,FALSE)</f>
        <v>35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0.78612063874621074</v>
      </c>
      <c r="Q124" s="164"/>
      <c r="R124" s="164"/>
      <c r="S124" s="160">
        <f t="shared" si="17"/>
        <v>0</v>
      </c>
      <c r="T124" s="160"/>
      <c r="U124" s="161">
        <f t="shared" si="18"/>
        <v>82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78.612063874621072</v>
      </c>
      <c r="AW124" s="135">
        <v>84</v>
      </c>
      <c r="AX124" s="134">
        <f>VLOOKUP($A$1,Valores!$A$5:$EO$86,AW124,FALSE)</f>
        <v>0</v>
      </c>
      <c r="AY124" s="135">
        <v>83</v>
      </c>
      <c r="AZ124" s="135">
        <f>VLOOKUP($A$1,rankings!$A$5:$EN$86,AY124,FALSE)</f>
        <v>82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75.093559889820867</v>
      </c>
      <c r="T125" s="186"/>
      <c r="U125" s="187">
        <f t="shared" si="18"/>
        <v>74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75.093559889820867</v>
      </c>
      <c r="AY125" s="21">
        <v>21</v>
      </c>
      <c r="AZ125" s="135">
        <f>VLOOKUP($A$1,rankings!$A$5:$AH$86,AY125,FALSE)</f>
        <v>74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0.97172219918761427</v>
      </c>
      <c r="Q126" s="164"/>
      <c r="R126" s="164"/>
      <c r="S126" s="160">
        <f t="shared" si="17"/>
        <v>90.505459917107203</v>
      </c>
      <c r="T126" s="160"/>
      <c r="U126" s="161">
        <f t="shared" si="18"/>
        <v>50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97.172219918761428</v>
      </c>
      <c r="AW126" s="135">
        <v>85</v>
      </c>
      <c r="AX126" s="134">
        <f>VLOOKUP($A$1,Valores!$A$5:$EO$86,AW126,FALSE)</f>
        <v>90.505459917107203</v>
      </c>
      <c r="AY126" s="135">
        <v>84</v>
      </c>
      <c r="AZ126" s="135">
        <f>VLOOKUP($A$1,rankings!$A$5:$EN$86,AY126,FALSE)</f>
        <v>50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0.86520453298144862</v>
      </c>
      <c r="Q127" s="164"/>
      <c r="R127" s="164"/>
      <c r="S127" s="160">
        <f t="shared" si="17"/>
        <v>81.702480024732694</v>
      </c>
      <c r="T127" s="160"/>
      <c r="U127" s="161">
        <f t="shared" si="18"/>
        <v>60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86.520453298144858</v>
      </c>
      <c r="AW127" s="135">
        <v>86</v>
      </c>
      <c r="AX127" s="134">
        <f>VLOOKUP($A$1,Valores!$A$5:$EO$86,AW127,FALSE)</f>
        <v>81.702480024732694</v>
      </c>
      <c r="AY127" s="135">
        <v>85</v>
      </c>
      <c r="AZ127" s="135">
        <f>VLOOKUP($A$1,rankings!$A$5:$EN$86,AY127,FALSE)</f>
        <v>60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0.92241640889053711</v>
      </c>
      <c r="Q128" s="164"/>
      <c r="R128" s="164"/>
      <c r="S128" s="160">
        <f t="shared" si="17"/>
        <v>82.066189506069691</v>
      </c>
      <c r="T128" s="160"/>
      <c r="U128" s="161">
        <f t="shared" si="18"/>
        <v>33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92.241640889053713</v>
      </c>
      <c r="AW128" s="135">
        <v>87</v>
      </c>
      <c r="AX128" s="134">
        <f>VLOOKUP($A$1,Valores!$A$5:$EO$86,AW128,FALSE)</f>
        <v>82.066189506069691</v>
      </c>
      <c r="AY128" s="135">
        <v>86</v>
      </c>
      <c r="AZ128" s="135">
        <f>VLOOKUP($A$1,rankings!$A$5:$EN$86,AY128,FALSE)</f>
        <v>33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0.89182351273744143</v>
      </c>
      <c r="Q129" s="164"/>
      <c r="R129" s="164"/>
      <c r="S129" s="160">
        <f t="shared" si="17"/>
        <v>77.917792090763299</v>
      </c>
      <c r="T129" s="160"/>
      <c r="U129" s="161">
        <f t="shared" si="18"/>
        <v>73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89.182351273744146</v>
      </c>
      <c r="AW129" s="135">
        <v>88</v>
      </c>
      <c r="AX129" s="134">
        <f>VLOOKUP($A$1,Valores!$A$5:$EO$86,AW129,FALSE)</f>
        <v>77.917792090763299</v>
      </c>
      <c r="AY129" s="135">
        <v>87</v>
      </c>
      <c r="AZ129" s="135">
        <f>VLOOKUP($A$1,rankings!$A$5:$EN$86,AY129,FALSE)</f>
        <v>73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0.93750703983608574</v>
      </c>
      <c r="Q130" s="164"/>
      <c r="R130" s="164"/>
      <c r="S130" s="160">
        <f t="shared" si="17"/>
        <v>69.2704376816408</v>
      </c>
      <c r="T130" s="160"/>
      <c r="U130" s="161">
        <f t="shared" si="18"/>
        <v>62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93.750703983608574</v>
      </c>
      <c r="AW130" s="135">
        <v>89</v>
      </c>
      <c r="AX130" s="134">
        <f>VLOOKUP($A$1,Valores!$A$5:$EO$86,AW130,FALSE)</f>
        <v>69.2704376816408</v>
      </c>
      <c r="AY130" s="135">
        <v>88</v>
      </c>
      <c r="AZ130" s="135">
        <f>VLOOKUP($A$1,rankings!$A$5:$EN$86,AY130,FALSE)</f>
        <v>62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1</v>
      </c>
      <c r="Q131" s="164"/>
      <c r="R131" s="164"/>
      <c r="S131" s="160">
        <f t="shared" si="17"/>
        <v>100</v>
      </c>
      <c r="T131" s="160"/>
      <c r="U131" s="161">
        <f t="shared" si="18"/>
        <v>1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100</v>
      </c>
      <c r="AW131" s="135">
        <v>90</v>
      </c>
      <c r="AX131" s="134">
        <f>VLOOKUP($A$1,Valores!$A$5:$EO$86,AW131,FALSE)</f>
        <v>100</v>
      </c>
      <c r="AY131" s="135">
        <v>89</v>
      </c>
      <c r="AZ131" s="135">
        <f>VLOOKUP($A$1,rankings!$A$5:$EN$86,AY131,FALSE)</f>
        <v>1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0.8835044868681492</v>
      </c>
      <c r="Q132" s="164"/>
      <c r="R132" s="164"/>
      <c r="S132" s="160">
        <f t="shared" si="17"/>
        <v>79.041323251701257</v>
      </c>
      <c r="T132" s="160"/>
      <c r="U132" s="161">
        <f t="shared" si="18"/>
        <v>66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88.350448686814914</v>
      </c>
      <c r="AW132" s="135">
        <v>91</v>
      </c>
      <c r="AX132" s="134">
        <f>VLOOKUP($A$1,Valores!$A$5:$EO$86,AW132,FALSE)</f>
        <v>79.041323251701257</v>
      </c>
      <c r="AY132" s="135">
        <v>90</v>
      </c>
      <c r="AZ132" s="135">
        <f>VLOOKUP($A$1,rankings!$A$5:$EN$86,AY132,FALSE)</f>
        <v>66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0.84048737120452277</v>
      </c>
      <c r="Q133" s="164"/>
      <c r="R133" s="164"/>
      <c r="S133" s="160">
        <f t="shared" si="17"/>
        <v>20.244796646551922</v>
      </c>
      <c r="T133" s="160"/>
      <c r="U133" s="161">
        <f t="shared" si="18"/>
        <v>80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84.048737120452273</v>
      </c>
      <c r="AW133" s="135">
        <v>92</v>
      </c>
      <c r="AX133" s="134">
        <f>VLOOKUP($A$1,Valores!$A$5:$EO$86,AW133,FALSE)</f>
        <v>20.244796646551922</v>
      </c>
      <c r="AY133" s="135">
        <v>91</v>
      </c>
      <c r="AZ133" s="135">
        <f>VLOOKUP($A$1,rankings!$A$5:$EN$86,AY133,FALSE)</f>
        <v>80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37.30629644671388</v>
      </c>
      <c r="T134" s="186"/>
      <c r="U134" s="187">
        <f t="shared" si="18"/>
        <v>45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37.30629644671388</v>
      </c>
      <c r="AY134" s="21">
        <v>22</v>
      </c>
      <c r="AZ134" s="135">
        <f>VLOOKUP($A$1,rankings!$A$5:$AH$86,AY134,FALSE)</f>
        <v>45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0.20074547390841321</v>
      </c>
      <c r="Q135" s="164"/>
      <c r="R135" s="164"/>
      <c r="S135" s="160">
        <f t="shared" si="17"/>
        <v>6.0820560922706166</v>
      </c>
      <c r="T135" s="160"/>
      <c r="U135" s="161">
        <f t="shared" si="18"/>
        <v>76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20.074547390841321</v>
      </c>
      <c r="AW135" s="135">
        <v>93</v>
      </c>
      <c r="AX135" s="134">
        <f>VLOOKUP($A$1,Valores!$A$5:$EO$86,AW135,FALSE)</f>
        <v>6.0820560922706166</v>
      </c>
      <c r="AY135" s="135">
        <v>92</v>
      </c>
      <c r="AZ135" s="135">
        <f>VLOOKUP($A$1,rankings!$A$5:$EN$86,AY135,FALSE)</f>
        <v>76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0.66445916114790282</v>
      </c>
      <c r="Q136" s="164"/>
      <c r="R136" s="164"/>
      <c r="S136" s="160">
        <f t="shared" si="17"/>
        <v>93.336833247871027</v>
      </c>
      <c r="T136" s="160"/>
      <c r="U136" s="161">
        <f t="shared" si="18"/>
        <v>2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66.445916114790279</v>
      </c>
      <c r="AW136" s="135">
        <v>94</v>
      </c>
      <c r="AX136" s="134">
        <f>VLOOKUP($A$1,Valores!$A$5:$EO$86,AW136,FALSE)</f>
        <v>93.336833247871027</v>
      </c>
      <c r="AY136" s="135">
        <v>93</v>
      </c>
      <c r="AZ136" s="135">
        <f>VLOOKUP($A$1,rankings!$A$5:$EN$86,AY136,FALSE)</f>
        <v>2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4</v>
      </c>
      <c r="Q137" s="163"/>
      <c r="R137" s="163"/>
      <c r="S137" s="160">
        <f t="shared" si="17"/>
        <v>12.5</v>
      </c>
      <c r="T137" s="160"/>
      <c r="U137" s="161">
        <f t="shared" si="18"/>
        <v>68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4</v>
      </c>
      <c r="AW137" s="135">
        <v>95</v>
      </c>
      <c r="AX137" s="134">
        <f>VLOOKUP($A$1,Valores!$A$5:$EO$86,AW137,FALSE)</f>
        <v>12.5</v>
      </c>
      <c r="AY137" s="135">
        <v>94</v>
      </c>
      <c r="AZ137" s="135">
        <f>VLOOKUP($A$1,rankings!$A$5:$EN$86,AY137,FALSE)</f>
        <v>68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26.091294964275374</v>
      </c>
      <c r="T138" s="186"/>
      <c r="U138" s="187">
        <f t="shared" si="18"/>
        <v>75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26.091294964275374</v>
      </c>
      <c r="AY138" s="21">
        <v>23</v>
      </c>
      <c r="AZ138" s="135">
        <f>VLOOKUP($A$1,rankings!$A$5:$AH$86,AY138,FALSE)</f>
        <v>75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0.82814164004259849</v>
      </c>
      <c r="Q139" s="164"/>
      <c r="R139" s="164"/>
      <c r="S139" s="160">
        <f t="shared" si="17"/>
        <v>68.16117125262025</v>
      </c>
      <c r="T139" s="160"/>
      <c r="U139" s="123">
        <f t="shared" si="18"/>
        <v>50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82.814164004259851</v>
      </c>
      <c r="AW139" s="135">
        <v>96</v>
      </c>
      <c r="AX139" s="134">
        <f>VLOOKUP($A$1,Valores!$A$5:$EO$86,AW139,FALSE)</f>
        <v>68.16117125262025</v>
      </c>
      <c r="AY139" s="135">
        <v>95</v>
      </c>
      <c r="AZ139" s="135">
        <f>VLOOKUP($A$1,rankings!$A$5:$EN$86,AY139,FALSE)</f>
        <v>50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9.4249201277955275E-2</v>
      </c>
      <c r="Q140" s="164"/>
      <c r="R140" s="164"/>
      <c r="S140" s="160">
        <f t="shared" si="17"/>
        <v>5.5045652248278252</v>
      </c>
      <c r="T140" s="160"/>
      <c r="U140" s="123">
        <f t="shared" si="18"/>
        <v>79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9.4249201277955272</v>
      </c>
      <c r="AW140" s="135">
        <v>97</v>
      </c>
      <c r="AX140" s="134">
        <f>VLOOKUP($A$1,Valores!$A$5:$EO$86,AW140,FALSE)</f>
        <v>5.5045652248278252</v>
      </c>
      <c r="AY140" s="135">
        <v>96</v>
      </c>
      <c r="AZ140" s="135">
        <f>VLOOKUP($A$1,rankings!$A$5:$EN$86,AY140,FALSE)</f>
        <v>79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0.15135782747603835</v>
      </c>
      <c r="Q141" s="164"/>
      <c r="R141" s="164"/>
      <c r="S141" s="160">
        <f t="shared" si="17"/>
        <v>4.6081484153780359</v>
      </c>
      <c r="T141" s="160"/>
      <c r="U141" s="123">
        <f t="shared" si="18"/>
        <v>78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15.135782747603836</v>
      </c>
      <c r="AW141" s="135">
        <v>98</v>
      </c>
      <c r="AX141" s="134">
        <f>VLOOKUP($A$1,Valores!$A$5:$EO$86,AW141,FALSE)</f>
        <v>4.6081484153780359</v>
      </c>
      <c r="AY141" s="135">
        <v>97</v>
      </c>
      <c r="AZ141" s="135">
        <f>VLOOKUP($A$1,rankings!$A$5:$EN$86,AY141,FALSE)</f>
        <v>78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37.370050285656397</v>
      </c>
      <c r="T142" s="186"/>
      <c r="U142" s="187">
        <f t="shared" si="18"/>
        <v>80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37.370050285656397</v>
      </c>
      <c r="AY142" s="21">
        <v>24</v>
      </c>
      <c r="AZ142" s="135">
        <f>VLOOKUP($A$1,rankings!$A$5:$AH$86,AY142,FALSE)</f>
        <v>80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0.22013422818791947</v>
      </c>
      <c r="Q143" s="164"/>
      <c r="R143" s="164"/>
      <c r="S143" s="160">
        <f t="shared" si="17"/>
        <v>15.497716060690788</v>
      </c>
      <c r="T143" s="160"/>
      <c r="U143" s="161">
        <f t="shared" si="18"/>
        <v>80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22.013422818791948</v>
      </c>
      <c r="AW143" s="135">
        <v>99</v>
      </c>
      <c r="AX143" s="134">
        <f>VLOOKUP($A$1,Valores!$A$5:$EO$86,AW143,FALSE)</f>
        <v>15.497716060690788</v>
      </c>
      <c r="AY143" s="135">
        <v>98</v>
      </c>
      <c r="AZ143" s="135">
        <f>VLOOKUP($A$1,rankings!$A$5:$EN$86,AY143,FALSE)</f>
        <v>80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9.6153846153846173E-2</v>
      </c>
      <c r="Q144" s="164"/>
      <c r="R144" s="164"/>
      <c r="S144" s="160">
        <f t="shared" si="17"/>
        <v>11.094674556213018</v>
      </c>
      <c r="T144" s="160"/>
      <c r="U144" s="161">
        <f t="shared" si="18"/>
        <v>57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9.6153846153846168</v>
      </c>
      <c r="AW144" s="135">
        <v>100</v>
      </c>
      <c r="AX144" s="134">
        <f>VLOOKUP($A$1,Valores!$A$5:$EO$86,AW144,FALSE)</f>
        <v>11.094674556213018</v>
      </c>
      <c r="AY144" s="135">
        <v>99</v>
      </c>
      <c r="AZ144" s="135">
        <f>VLOOKUP($A$1,rankings!$A$5:$EN$86,AY144,FALSE)</f>
        <v>57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7.06993006993007</v>
      </c>
      <c r="Q145" s="172"/>
      <c r="R145" s="172"/>
      <c r="S145" s="160">
        <f t="shared" si="17"/>
        <v>85.017988040514695</v>
      </c>
      <c r="T145" s="160"/>
      <c r="U145" s="161">
        <f t="shared" si="18"/>
        <v>12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7.06993006993007</v>
      </c>
      <c r="AW145" s="135">
        <v>101</v>
      </c>
      <c r="AX145" s="134">
        <f>VLOOKUP($A$1,Valores!$A$5:$EO$86,AW145,FALSE)</f>
        <v>85.017988040514695</v>
      </c>
      <c r="AY145" s="135">
        <v>100</v>
      </c>
      <c r="AZ145" s="135">
        <f>VLOOKUP($A$1,rankings!$A$5:$EN$86,AY145,FALSE)</f>
        <v>12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0.61538461538461542</v>
      </c>
      <c r="Q146" s="164"/>
      <c r="R146" s="164"/>
      <c r="S146" s="160">
        <f t="shared" si="17"/>
        <v>37.869822485207102</v>
      </c>
      <c r="T146" s="160"/>
      <c r="U146" s="161">
        <f t="shared" si="18"/>
        <v>81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61.53846153846154</v>
      </c>
      <c r="AW146" s="135">
        <v>102</v>
      </c>
      <c r="AX146" s="134">
        <f>VLOOKUP($A$1,Valores!$A$5:$EO$86,AW146,FALSE)</f>
        <v>37.869822485207102</v>
      </c>
      <c r="AY146" s="135">
        <v>101</v>
      </c>
      <c r="AZ146" s="135">
        <f>VLOOKUP($A$1,rankings!$A$5:$EN$86,AY146,FALSE)</f>
        <v>81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54.10717075053492</v>
      </c>
      <c r="T147" s="184"/>
      <c r="U147" s="185">
        <f t="shared" si="18"/>
        <v>74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54.10717075053492</v>
      </c>
      <c r="AY147" s="21">
        <v>7</v>
      </c>
      <c r="AZ147" s="135">
        <f>VLOOKUP($A$1,rankings!$A$5:$AH$86,AY147,FALSE)</f>
        <v>74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54.10717075053492</v>
      </c>
      <c r="T148" s="177"/>
      <c r="U148" s="178">
        <f t="shared" si="18"/>
        <v>74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54.10717075053492</v>
      </c>
      <c r="AY148" s="21">
        <v>25</v>
      </c>
      <c r="AZ148" s="135">
        <f>VLOOKUP($A$1,rankings!$A$5:$AH$86,AY148,FALSE)</f>
        <v>74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81.21147327980637</v>
      </c>
      <c r="Q149" s="172"/>
      <c r="R149" s="172"/>
      <c r="S149" s="160">
        <f t="shared" si="17"/>
        <v>89.175637942303908</v>
      </c>
      <c r="T149" s="160"/>
      <c r="U149" s="161">
        <f t="shared" si="18"/>
        <v>43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81.21147327980637</v>
      </c>
      <c r="AW149" s="135">
        <v>103</v>
      </c>
      <c r="AX149" s="134">
        <f>VLOOKUP($A$1,Valores!$A$5:$EO$86,AW149,FALSE)</f>
        <v>89.175637942303908</v>
      </c>
      <c r="AY149" s="135">
        <v>102</v>
      </c>
      <c r="AZ149" s="135">
        <f>VLOOKUP($A$1,rankings!$A$5:$EN$86,AY149,FALSE)</f>
        <v>43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16.129032258064516</v>
      </c>
      <c r="R150" s="172"/>
      <c r="S150" s="160">
        <f t="shared" si="17"/>
        <v>34.193548387096769</v>
      </c>
      <c r="T150" s="160"/>
      <c r="U150" s="161">
        <f t="shared" si="18"/>
        <v>80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16.129032258064516</v>
      </c>
      <c r="AW150" s="135">
        <v>104</v>
      </c>
      <c r="AX150" s="134">
        <f>VLOOKUP($A$1,Valores!$A$5:$EO$86,AW150,FALSE)</f>
        <v>34.193548387096769</v>
      </c>
      <c r="AY150" s="135">
        <v>103</v>
      </c>
      <c r="AZ150" s="135">
        <f>VLOOKUP($A$1,rankings!$A$5:$EN$86,AY150,FALSE)</f>
        <v>80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51.111111111111107</v>
      </c>
      <c r="R151" s="172"/>
      <c r="S151" s="160">
        <f t="shared" si="17"/>
        <v>38.952325922204061</v>
      </c>
      <c r="T151" s="160"/>
      <c r="U151" s="161">
        <f t="shared" si="18"/>
        <v>61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51.111111111111107</v>
      </c>
      <c r="AW151" s="135">
        <v>105</v>
      </c>
      <c r="AX151" s="134">
        <f>VLOOKUP($A$1,Valores!$A$5:$EO$86,AW151,FALSE)</f>
        <v>38.952325922204061</v>
      </c>
      <c r="AY151" s="135">
        <v>104</v>
      </c>
      <c r="AZ151" s="135">
        <f>VLOOKUP($A$1,rankings!$A$5:$EN$86,AY151,FALSE)</f>
        <v>61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29.595367814803879</v>
      </c>
      <c r="T152" s="184"/>
      <c r="U152" s="185">
        <f t="shared" si="18"/>
        <v>77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29.595367814803879</v>
      </c>
      <c r="AY152" s="21">
        <v>8</v>
      </c>
      <c r="AZ152" s="135">
        <f>VLOOKUP($A$1,rankings!$A$5:$AH$86,AY152,FALSE)</f>
        <v>77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21.397018341386062</v>
      </c>
      <c r="T153" s="177"/>
      <c r="U153" s="178">
        <f t="shared" si="18"/>
        <v>73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21.397018341386062</v>
      </c>
      <c r="AY153" s="21">
        <v>26</v>
      </c>
      <c r="AZ153" s="135">
        <f>VLOOKUP($A$1,rankings!$A$5:$AH$86,AY153,FALSE)</f>
        <v>73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5.3242194390545068</v>
      </c>
      <c r="Q154" s="172"/>
      <c r="R154" s="172"/>
      <c r="S154" s="160">
        <f t="shared" ref="S154:S160" si="30">AX154</f>
        <v>30.573388900694159</v>
      </c>
      <c r="T154" s="160"/>
      <c r="U154" s="161">
        <f t="shared" ref="U154:U160" si="31">AZ154</f>
        <v>69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5.3242194390545068</v>
      </c>
      <c r="AW154" s="135">
        <v>106</v>
      </c>
      <c r="AX154" s="134">
        <f>VLOOKUP($A$1,Valores!$A$5:$EO$86,AW154,FALSE)</f>
        <v>30.573388900694159</v>
      </c>
      <c r="AY154" s="135">
        <v>105</v>
      </c>
      <c r="AZ154" s="135">
        <f>VLOOKUP($A$1,rankings!$A$5:$EN$86,AY154,FALSE)</f>
        <v>69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0.30801687763713081</v>
      </c>
      <c r="Q155" s="164"/>
      <c r="R155" s="164"/>
      <c r="S155" s="160">
        <f t="shared" si="30"/>
        <v>12.220647782077963</v>
      </c>
      <c r="T155" s="160"/>
      <c r="U155" s="161">
        <f t="shared" si="31"/>
        <v>78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30.801687763713083</v>
      </c>
      <c r="AW155" s="135">
        <v>107</v>
      </c>
      <c r="AX155" s="134">
        <f>VLOOKUP($A$1,Valores!$A$5:$EO$86,AW155,FALSE)</f>
        <v>12.220647782077963</v>
      </c>
      <c r="AY155" s="135">
        <v>106</v>
      </c>
      <c r="AZ155" s="135">
        <f>VLOOKUP($A$1,rankings!$A$5:$EN$86,AY155,FALSE)</f>
        <v>78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2.9911392689201599</v>
      </c>
      <c r="T156" s="177"/>
      <c r="U156" s="178">
        <f t="shared" si="31"/>
        <v>59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2.9911392689201599</v>
      </c>
      <c r="AY156" s="21">
        <v>27</v>
      </c>
      <c r="AZ156" s="135">
        <f>VLOOKUP($A$1,rankings!$A$5:$AH$86,AY156,FALSE)</f>
        <v>59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11.870295309785755</v>
      </c>
      <c r="R157" s="172"/>
      <c r="S157" s="160">
        <f t="shared" si="30"/>
        <v>2.376583754176214</v>
      </c>
      <c r="T157" s="160"/>
      <c r="U157" s="161">
        <f t="shared" si="31"/>
        <v>59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11.870295309785755</v>
      </c>
      <c r="AW157" s="135">
        <v>108</v>
      </c>
      <c r="AX157" s="134">
        <f>VLOOKUP($A$1,Valores!$A$5:$EO$86,AW157,FALSE)</f>
        <v>2.376583754176214</v>
      </c>
      <c r="AY157" s="135">
        <v>107</v>
      </c>
      <c r="AZ157" s="135">
        <f>VLOOKUP($A$1,rankings!$A$5:$EN$86,AY157,FALSE)</f>
        <v>59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0</v>
      </c>
      <c r="R158" s="172"/>
      <c r="S158" s="160">
        <f t="shared" si="30"/>
        <v>0</v>
      </c>
      <c r="T158" s="160"/>
      <c r="U158" s="161">
        <f t="shared" si="31"/>
        <v>59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0</v>
      </c>
      <c r="AW158" s="135">
        <v>109</v>
      </c>
      <c r="AX158" s="134">
        <f>VLOOKUP($A$1,Valores!$A$5:$EO$86,AW158,FALSE)</f>
        <v>0</v>
      </c>
      <c r="AY158" s="135">
        <v>108</v>
      </c>
      <c r="AZ158" s="135">
        <f>VLOOKUP($A$1,rankings!$A$5:$EN$86,AY158,FALSE)</f>
        <v>59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80.486392588303403</v>
      </c>
      <c r="R160" s="179"/>
      <c r="S160" s="168">
        <f t="shared" si="30"/>
        <v>9.5879733215044247</v>
      </c>
      <c r="T160" s="168"/>
      <c r="U160" s="169">
        <f t="shared" si="31"/>
        <v>43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80.486392588303403</v>
      </c>
      <c r="AW160" s="135">
        <v>111</v>
      </c>
      <c r="AX160" s="134">
        <f>VLOOKUP($A$1,Valores!$A$5:$EO$86,AW160,FALSE)</f>
        <v>9.5879733215044247</v>
      </c>
      <c r="AY160" s="135">
        <v>110</v>
      </c>
      <c r="AZ160" s="135">
        <f>VLOOKUP($A$1,rankings!$A$5:$EN$86,AY160,FALSE)</f>
        <v>43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GUATUSO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8.6792667135272641</v>
      </c>
      <c r="T165" s="177"/>
      <c r="U165" s="178">
        <f t="shared" ref="U165:U188" si="34">AZ165</f>
        <v>77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8.6792667135272641</v>
      </c>
      <c r="AY165" s="21">
        <v>28</v>
      </c>
      <c r="AZ165" s="135">
        <f>VLOOKUP($A$1,rankings!$A$5:$AH$86,AY165,FALSE)</f>
        <v>77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4.6323103647944412</v>
      </c>
      <c r="R166" s="172"/>
      <c r="S166" s="160">
        <f t="shared" si="33"/>
        <v>25.810917530983868</v>
      </c>
      <c r="T166" s="160"/>
      <c r="U166" s="161">
        <f t="shared" si="34"/>
        <v>60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4.6323103647944412</v>
      </c>
      <c r="AW166" s="135">
        <v>112</v>
      </c>
      <c r="AX166" s="134">
        <f>VLOOKUP($A$1,Valores!$A$5:$EO$86,AW166,FALSE)</f>
        <v>25.810917530983868</v>
      </c>
      <c r="AY166" s="135">
        <v>111</v>
      </c>
      <c r="AZ166" s="135">
        <f>VLOOKUP($A$1,rankings!$A$5:$EN$86,AY166,FALSE)</f>
        <v>60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3.4742327735958307</v>
      </c>
      <c r="R167" s="172"/>
      <c r="S167" s="160">
        <f t="shared" si="33"/>
        <v>1.917646087091367</v>
      </c>
      <c r="T167" s="160"/>
      <c r="U167" s="161">
        <f t="shared" si="34"/>
        <v>79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3.4742327735958307</v>
      </c>
      <c r="AW167" s="135">
        <v>113</v>
      </c>
      <c r="AX167" s="134">
        <f>VLOOKUP($A$1,Valores!$A$5:$EO$86,AW167,FALSE)</f>
        <v>1.917646087091367</v>
      </c>
      <c r="AY167" s="135">
        <v>112</v>
      </c>
      <c r="AZ167" s="135">
        <f>VLOOKUP($A$1,rankings!$A$5:$EN$86,AY167,FALSE)</f>
        <v>79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14.186450492182976</v>
      </c>
      <c r="R168" s="172"/>
      <c r="S168" s="160">
        <f t="shared" si="33"/>
        <v>4.6546250330546224</v>
      </c>
      <c r="T168" s="160"/>
      <c r="U168" s="161">
        <f t="shared" si="34"/>
        <v>80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14.186450492182976</v>
      </c>
      <c r="AW168" s="135">
        <v>114</v>
      </c>
      <c r="AX168" s="134">
        <f>VLOOKUP($A$1,Valores!$A$5:$EO$86,AW168,FALSE)</f>
        <v>4.6546250330546224</v>
      </c>
      <c r="AY168" s="135">
        <v>113</v>
      </c>
      <c r="AZ168" s="135">
        <f>VLOOKUP($A$1,rankings!$A$5:$EN$86,AY168,FALSE)</f>
        <v>80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6.9484655471916614</v>
      </c>
      <c r="R169" s="172"/>
      <c r="S169" s="160">
        <f t="shared" si="33"/>
        <v>2.3338782029791996</v>
      </c>
      <c r="T169" s="160"/>
      <c r="U169" s="161">
        <f t="shared" si="34"/>
        <v>81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6.9484655471916614</v>
      </c>
      <c r="AW169" s="135">
        <v>115</v>
      </c>
      <c r="AX169" s="134">
        <f>VLOOKUP($A$1,Valores!$A$5:$EO$86,AW169,FALSE)</f>
        <v>2.3338782029791996</v>
      </c>
      <c r="AY169" s="135">
        <v>114</v>
      </c>
      <c r="AZ169" s="135">
        <f>VLOOKUP($A$1,rankings!$A$5:$EN$86,AY169,FALSE)</f>
        <v>81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51.064007969916069</v>
      </c>
      <c r="T170" s="177"/>
      <c r="U170" s="178">
        <f t="shared" si="34"/>
        <v>56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51.064007969916069</v>
      </c>
      <c r="AY170" s="21">
        <v>29</v>
      </c>
      <c r="AZ170" s="135">
        <f>VLOOKUP($A$1,rankings!$A$5:$AH$86,AY170,FALSE)</f>
        <v>56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15.547445255474452</v>
      </c>
      <c r="Q171" s="172"/>
      <c r="R171" s="172"/>
      <c r="S171" s="160">
        <f t="shared" si="33"/>
        <v>34.346429491762038</v>
      </c>
      <c r="T171" s="160"/>
      <c r="U171" s="161">
        <f t="shared" si="34"/>
        <v>68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15.547445255474452</v>
      </c>
      <c r="AW171" s="135">
        <v>116</v>
      </c>
      <c r="AX171" s="134">
        <f>VLOOKUP($A$1,Valores!$A$5:$EO$86,AW171,FALSE)</f>
        <v>34.346429491762038</v>
      </c>
      <c r="AY171" s="135">
        <v>115</v>
      </c>
      <c r="AZ171" s="135">
        <f>VLOOKUP($A$1,rankings!$A$5:$EN$86,AY171,FALSE)</f>
        <v>68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11.214285714285714</v>
      </c>
      <c r="Q172" s="172"/>
      <c r="R172" s="172"/>
      <c r="S172" s="160">
        <f t="shared" si="33"/>
        <v>71.178663016499968</v>
      </c>
      <c r="T172" s="160"/>
      <c r="U172" s="161">
        <f t="shared" si="34"/>
        <v>33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11.214285714285714</v>
      </c>
      <c r="AW172" s="135">
        <v>117</v>
      </c>
      <c r="AX172" s="134">
        <f>VLOOKUP($A$1,Valores!$A$5:$EO$86,AW172,FALSE)</f>
        <v>71.178663016499968</v>
      </c>
      <c r="AY172" s="135">
        <v>116</v>
      </c>
      <c r="AZ172" s="135">
        <f>VLOOKUP($A$1,rankings!$A$5:$EN$86,AY172,FALSE)</f>
        <v>33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1.0329999999999999</v>
      </c>
      <c r="Q173" s="164"/>
      <c r="R173" s="164"/>
      <c r="S173" s="160">
        <f t="shared" si="33"/>
        <v>72.691552062868354</v>
      </c>
      <c r="T173" s="160"/>
      <c r="U173" s="161">
        <f t="shared" si="34"/>
        <v>14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103.3</v>
      </c>
      <c r="AW173" s="135">
        <v>118</v>
      </c>
      <c r="AX173" s="134">
        <f>VLOOKUP($A$1,Valores!$A$5:$EO$86,AW173,FALSE)</f>
        <v>72.691552062868354</v>
      </c>
      <c r="AY173" s="135">
        <v>117</v>
      </c>
      <c r="AZ173" s="135">
        <f>VLOOKUP($A$1,rankings!$A$5:$EN$86,AY173,FALSE)</f>
        <v>14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0.878</v>
      </c>
      <c r="Q174" s="164"/>
      <c r="R174" s="164"/>
      <c r="S174" s="160">
        <f t="shared" si="33"/>
        <v>26.039387308533911</v>
      </c>
      <c r="T174" s="160"/>
      <c r="U174" s="161">
        <f t="shared" si="34"/>
        <v>67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87.8</v>
      </c>
      <c r="AW174" s="135">
        <v>119</v>
      </c>
      <c r="AX174" s="134">
        <f>VLOOKUP($A$1,Valores!$A$5:$EO$86,AW174,FALSE)</f>
        <v>26.039387308533911</v>
      </c>
      <c r="AY174" s="135">
        <v>118</v>
      </c>
      <c r="AZ174" s="135">
        <f>VLOOKUP($A$1,rankings!$A$5:$EN$86,AY174,FALSE)</f>
        <v>67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5.3756237422273623</v>
      </c>
      <c r="T175" s="177"/>
      <c r="U175" s="178">
        <f t="shared" si="34"/>
        <v>82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5.3756237422273623</v>
      </c>
      <c r="AY175" s="21">
        <v>30</v>
      </c>
      <c r="AZ175" s="135">
        <f>VLOOKUP($A$1,rankings!$A$5:$AH$86,AY175,FALSE)</f>
        <v>82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1.9448946515397084E-2</v>
      </c>
      <c r="Q176" s="164"/>
      <c r="R176" s="164"/>
      <c r="S176" s="160">
        <f t="shared" si="33"/>
        <v>2.450281438078751</v>
      </c>
      <c r="T176" s="160"/>
      <c r="U176" s="161">
        <f t="shared" si="34"/>
        <v>71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1.9448946515397085</v>
      </c>
      <c r="AW176" s="135">
        <v>120</v>
      </c>
      <c r="AX176" s="134">
        <f>VLOOKUP($A$1,Valores!$A$5:$EO$86,AW176,FALSE)</f>
        <v>2.450281438078751</v>
      </c>
      <c r="AY176" s="135">
        <v>119</v>
      </c>
      <c r="AZ176" s="135">
        <f>VLOOKUP($A$1,rankings!$A$5:$EN$86,AY176,FALSE)</f>
        <v>71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0.31280388978930307</v>
      </c>
      <c r="Q177" s="164"/>
      <c r="R177" s="164"/>
      <c r="S177" s="160">
        <f t="shared" si="33"/>
        <v>24.42783727305806</v>
      </c>
      <c r="T177" s="160"/>
      <c r="U177" s="161">
        <f t="shared" si="34"/>
        <v>73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31.280388978930308</v>
      </c>
      <c r="AW177" s="135">
        <v>121</v>
      </c>
      <c r="AX177" s="134">
        <f>VLOOKUP($A$1,Valores!$A$5:$EO$86,AW177,FALSE)</f>
        <v>24.42783727305806</v>
      </c>
      <c r="AY177" s="135">
        <v>120</v>
      </c>
      <c r="AZ177" s="135">
        <f>VLOOKUP($A$1,rankings!$A$5:$EN$86,AY177,FALSE)</f>
        <v>73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0.59906103286384982</v>
      </c>
      <c r="Q178" s="164"/>
      <c r="R178" s="164"/>
      <c r="S178" s="160">
        <f t="shared" si="33"/>
        <v>0</v>
      </c>
      <c r="T178" s="160"/>
      <c r="U178" s="161">
        <f t="shared" si="34"/>
        <v>82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59.906103286384983</v>
      </c>
      <c r="AW178" s="135">
        <v>122</v>
      </c>
      <c r="AX178" s="134">
        <f>VLOOKUP($A$1,Valores!$A$5:$EO$86,AW178,FALSE)</f>
        <v>0</v>
      </c>
      <c r="AY178" s="135">
        <v>121</v>
      </c>
      <c r="AZ178" s="135">
        <f>VLOOKUP($A$1,rankings!$A$5:$EN$86,AY178,FALSE)</f>
        <v>82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0.21267605633802816</v>
      </c>
      <c r="Q179" s="164"/>
      <c r="R179" s="164"/>
      <c r="S179" s="160">
        <f t="shared" si="33"/>
        <v>0</v>
      </c>
      <c r="T179" s="160"/>
      <c r="U179" s="161">
        <f t="shared" si="34"/>
        <v>82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21.267605633802816</v>
      </c>
      <c r="AW179" s="135">
        <v>123</v>
      </c>
      <c r="AX179" s="134">
        <f>VLOOKUP($A$1,Valores!$A$5:$EO$86,AW179,FALSE)</f>
        <v>0</v>
      </c>
      <c r="AY179" s="135">
        <v>122</v>
      </c>
      <c r="AZ179" s="135">
        <f>VLOOKUP($A$1,rankings!$A$5:$EN$86,AY179,FALSE)</f>
        <v>82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</v>
      </c>
      <c r="Q180" s="164"/>
      <c r="R180" s="164"/>
      <c r="S180" s="160">
        <f t="shared" si="33"/>
        <v>0</v>
      </c>
      <c r="T180" s="160"/>
      <c r="U180" s="161">
        <f t="shared" si="34"/>
        <v>49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0</v>
      </c>
      <c r="AW180" s="135">
        <v>124</v>
      </c>
      <c r="AX180" s="134">
        <f>VLOOKUP($A$1,Valores!$A$5:$EO$86,AW180,FALSE)</f>
        <v>0</v>
      </c>
      <c r="AY180" s="135">
        <v>123</v>
      </c>
      <c r="AZ180" s="135">
        <f>VLOOKUP($A$1,rankings!$A$5:$EN$86,AY180,FALSE)</f>
        <v>49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88.065150852846358</v>
      </c>
      <c r="T181" s="177"/>
      <c r="U181" s="178">
        <f t="shared" si="34"/>
        <v>14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88.065150852846358</v>
      </c>
      <c r="AY181" s="21">
        <v>31</v>
      </c>
      <c r="AZ181" s="135">
        <f>VLOOKUP($A$1,rankings!$A$5:$AH$86,AY181,FALSE)</f>
        <v>14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0.96430000000000005</v>
      </c>
      <c r="Q182" s="164"/>
      <c r="R182" s="164"/>
      <c r="S182" s="160">
        <f t="shared" si="33"/>
        <v>88.576000000000022</v>
      </c>
      <c r="T182" s="160"/>
      <c r="U182" s="161">
        <f t="shared" si="34"/>
        <v>7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96.43</v>
      </c>
      <c r="AW182" s="135">
        <v>125</v>
      </c>
      <c r="AX182" s="134">
        <f>VLOOKUP($A$1,Valores!$A$5:$EO$86,AW182,FALSE)</f>
        <v>88.576000000000022</v>
      </c>
      <c r="AY182" s="135">
        <v>124</v>
      </c>
      <c r="AZ182" s="135">
        <f>VLOOKUP($A$1,rankings!$A$5:$EN$86,AY182,FALSE)</f>
        <v>7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0.98569999999999991</v>
      </c>
      <c r="Q183" s="164"/>
      <c r="R183" s="164"/>
      <c r="S183" s="160">
        <f t="shared" si="33"/>
        <v>70.45454545454534</v>
      </c>
      <c r="T183" s="160"/>
      <c r="U183" s="161">
        <f t="shared" si="34"/>
        <v>72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98.57</v>
      </c>
      <c r="AW183" s="135">
        <v>126</v>
      </c>
      <c r="AX183" s="134">
        <f>VLOOKUP($A$1,Valores!$A$5:$EO$86,AW183,FALSE)</f>
        <v>70.45454545454534</v>
      </c>
      <c r="AY183" s="135">
        <v>125</v>
      </c>
      <c r="AZ183" s="135">
        <f>VLOOKUP($A$1,rankings!$A$5:$EN$86,AY183,FALSE)</f>
        <v>72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1</v>
      </c>
      <c r="Q184" s="164"/>
      <c r="R184" s="164"/>
      <c r="S184" s="160">
        <f t="shared" si="33"/>
        <v>100</v>
      </c>
      <c r="T184" s="160"/>
      <c r="U184" s="161">
        <f t="shared" si="34"/>
        <v>1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100</v>
      </c>
      <c r="AW184" s="135">
        <v>127</v>
      </c>
      <c r="AX184" s="134">
        <f>VLOOKUP($A$1,Valores!$A$5:$EO$86,AW184,FALSE)</f>
        <v>100</v>
      </c>
      <c r="AY184" s="135">
        <v>126</v>
      </c>
      <c r="AZ184" s="135">
        <f>VLOOKUP($A$1,rankings!$A$5:$EN$86,AY184,FALSE)</f>
        <v>1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0.97202797202797198</v>
      </c>
      <c r="Q185" s="164"/>
      <c r="R185" s="164"/>
      <c r="S185" s="160">
        <f t="shared" si="33"/>
        <v>84.456499132267027</v>
      </c>
      <c r="T185" s="160"/>
      <c r="U185" s="161">
        <f t="shared" si="34"/>
        <v>27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97.2027972027972</v>
      </c>
      <c r="AW185" s="135">
        <v>128</v>
      </c>
      <c r="AX185" s="134">
        <f>VLOOKUP($A$1,Valores!$A$5:$EO$86,AW185,FALSE)</f>
        <v>84.456499132267027</v>
      </c>
      <c r="AY185" s="135">
        <v>127</v>
      </c>
      <c r="AZ185" s="135">
        <f>VLOOKUP($A$1,rankings!$A$5:$EN$86,AY185,FALSE)</f>
        <v>27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0.96430000000000005</v>
      </c>
      <c r="Q186" s="164"/>
      <c r="R186" s="164"/>
      <c r="S186" s="160">
        <f t="shared" si="33"/>
        <v>96.838709677419388</v>
      </c>
      <c r="T186" s="160"/>
      <c r="U186" s="161">
        <f t="shared" si="34"/>
        <v>5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96.43</v>
      </c>
      <c r="AW186" s="135">
        <v>129</v>
      </c>
      <c r="AX186" s="134">
        <f>VLOOKUP($A$1,Valores!$A$5:$EO$86,AW186,FALSE)</f>
        <v>96.838709677419388</v>
      </c>
      <c r="AY186" s="135">
        <v>128</v>
      </c>
      <c r="AZ186" s="135">
        <f>VLOOKUP($A$1,rankings!$A$5:$EN$86,AY186,FALSE)</f>
        <v>5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18.528033033879698</v>
      </c>
      <c r="T187" s="174"/>
      <c r="U187" s="175">
        <f t="shared" si="34"/>
        <v>75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18.528033033879698</v>
      </c>
      <c r="AY187" s="21">
        <v>9</v>
      </c>
      <c r="AZ187" s="135">
        <f>VLOOKUP($A$1,rankings!$A$5:$AH$86,AY187,FALSE)</f>
        <v>75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40.918661504685069</v>
      </c>
      <c r="T188" s="166"/>
      <c r="U188" s="167">
        <f t="shared" si="34"/>
        <v>71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40.918661504685069</v>
      </c>
      <c r="AY188" s="21">
        <v>32</v>
      </c>
      <c r="AZ188" s="135">
        <f>VLOOKUP($A$1,rankings!$A$5:$AH$86,AY188,FALSE)</f>
        <v>71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74.390239999999991</v>
      </c>
      <c r="Q189" s="172"/>
      <c r="R189" s="172"/>
      <c r="S189" s="160">
        <f t="shared" ref="S189:S206" si="40">AX189</f>
        <v>52.272723037190346</v>
      </c>
      <c r="T189" s="160"/>
      <c r="U189" s="161">
        <f t="shared" ref="U189:U206" si="41">AZ189</f>
        <v>65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74.390239999999991</v>
      </c>
      <c r="AW189" s="135">
        <v>130</v>
      </c>
      <c r="AX189" s="134">
        <f>VLOOKUP($A$1,Valores!$A$5:$EO$86,AW189,FALSE)</f>
        <v>52.272723037190346</v>
      </c>
      <c r="AY189" s="135">
        <v>129</v>
      </c>
      <c r="AZ189" s="135">
        <f>VLOOKUP($A$1,rankings!$A$5:$EN$86,AY189,FALSE)</f>
        <v>65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64.634150000000005</v>
      </c>
      <c r="Q190" s="172"/>
      <c r="R190" s="172"/>
      <c r="S190" s="160">
        <f t="shared" si="40"/>
        <v>53.225813704474135</v>
      </c>
      <c r="T190" s="160"/>
      <c r="U190" s="161">
        <f t="shared" si="41"/>
        <v>69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64.634150000000005</v>
      </c>
      <c r="AW190" s="135">
        <v>131</v>
      </c>
      <c r="AX190" s="134">
        <f>VLOOKUP($A$1,Valores!$A$5:$EO$86,AW190,FALSE)</f>
        <v>53.225813704474135</v>
      </c>
      <c r="AY190" s="135">
        <v>130</v>
      </c>
      <c r="AZ190" s="135">
        <f>VLOOKUP($A$1,rankings!$A$5:$EN$86,AY190,FALSE)</f>
        <v>69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50.967277899999999</v>
      </c>
      <c r="Q191" s="172"/>
      <c r="R191" s="172"/>
      <c r="S191" s="160">
        <f t="shared" si="40"/>
        <v>7.6083166072150137</v>
      </c>
      <c r="T191" s="160"/>
      <c r="U191" s="161">
        <f t="shared" si="41"/>
        <v>72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50.967277899999999</v>
      </c>
      <c r="AW191" s="135">
        <v>132</v>
      </c>
      <c r="AX191" s="134">
        <f>VLOOKUP($A$1,Valores!$A$5:$EO$86,AW191,FALSE)</f>
        <v>7.6083166072150137</v>
      </c>
      <c r="AY191" s="135">
        <v>131</v>
      </c>
      <c r="AZ191" s="135">
        <f>VLOOKUP($A$1,rankings!$A$5:$EN$86,AY191,FALSE)</f>
        <v>72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60.320157311843722</v>
      </c>
      <c r="Q192" s="172"/>
      <c r="R192" s="172"/>
      <c r="S192" s="160">
        <f t="shared" si="40"/>
        <v>27.121663176677263</v>
      </c>
      <c r="T192" s="160"/>
      <c r="U192" s="161">
        <f t="shared" si="41"/>
        <v>21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60.320157311843722</v>
      </c>
      <c r="AW192" s="135">
        <v>133</v>
      </c>
      <c r="AX192" s="134">
        <f>VLOOKUP($A$1,Valores!$A$5:$EO$86,AW192,FALSE)</f>
        <v>27.121663176677263</v>
      </c>
      <c r="AY192" s="135">
        <v>132</v>
      </c>
      <c r="AZ192" s="135">
        <f>VLOOKUP($A$1,rankings!$A$5:$EN$86,AY192,FALSE)</f>
        <v>21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63</v>
      </c>
      <c r="Q193" s="163"/>
      <c r="R193" s="163"/>
      <c r="S193" s="160">
        <f t="shared" si="40"/>
        <v>52.5</v>
      </c>
      <c r="T193" s="160"/>
      <c r="U193" s="161">
        <f t="shared" si="41"/>
        <v>71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63</v>
      </c>
      <c r="AW193" s="135">
        <v>134</v>
      </c>
      <c r="AX193" s="134">
        <f>VLOOKUP($A$1,Valores!$A$5:$EO$86,AW193,FALSE)</f>
        <v>52.5</v>
      </c>
      <c r="AY193" s="135">
        <v>133</v>
      </c>
      <c r="AZ193" s="135">
        <f>VLOOKUP($A$1,rankings!$A$5:$EN$86,AY193,FALSE)</f>
        <v>71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3773</v>
      </c>
      <c r="Q194" s="163"/>
      <c r="R194" s="163"/>
      <c r="S194" s="160">
        <f t="shared" si="40"/>
        <v>52.783452502553629</v>
      </c>
      <c r="T194" s="160"/>
      <c r="U194" s="161">
        <f t="shared" si="41"/>
        <v>71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3773</v>
      </c>
      <c r="AW194" s="135">
        <v>135</v>
      </c>
      <c r="AX194" s="134">
        <f>VLOOKUP($A$1,Valores!$A$5:$EO$86,AW194,FALSE)</f>
        <v>52.783452502553629</v>
      </c>
      <c r="AY194" s="135">
        <v>134</v>
      </c>
      <c r="AZ194" s="135">
        <f>VLOOKUP($A$1,rankings!$A$5:$EN$86,AY194,FALSE)</f>
        <v>71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0.24175769999556207</v>
      </c>
      <c r="T195" s="166"/>
      <c r="U195" s="167">
        <f t="shared" si="41"/>
        <v>81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0.24175769999556207</v>
      </c>
      <c r="AY195" s="21">
        <v>33</v>
      </c>
      <c r="AZ195" s="135">
        <f>VLOOKUP($A$1,rankings!$A$5:$AH$86,AY195,FALSE)</f>
        <v>81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6.6014347505011076E-5</v>
      </c>
      <c r="Q196" s="164"/>
      <c r="R196" s="164"/>
      <c r="S196" s="160">
        <f t="shared" si="40"/>
        <v>4.0232225262438297E-2</v>
      </c>
      <c r="T196" s="160"/>
      <c r="U196" s="161">
        <f t="shared" si="41"/>
        <v>80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6.6014347505011081E-3</v>
      </c>
      <c r="AW196" s="135">
        <v>136</v>
      </c>
      <c r="AX196" s="134">
        <f>VLOOKUP($A$1,Valores!$A$5:$EO$86,AW196,FALSE)</f>
        <v>4.0232225262438297E-2</v>
      </c>
      <c r="AY196" s="135">
        <v>135</v>
      </c>
      <c r="AZ196" s="135">
        <f>VLOOKUP($A$1,rankings!$A$5:$EN$86,AY196,FALSE)</f>
        <v>80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-9.1372981543074768E-3</v>
      </c>
      <c r="Q197" s="164"/>
      <c r="R197" s="164"/>
      <c r="S197" s="160">
        <f t="shared" si="40"/>
        <v>1.1685562747153722</v>
      </c>
      <c r="T197" s="160"/>
      <c r="U197" s="161">
        <f t="shared" si="41"/>
        <v>79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-0.91372981543074772</v>
      </c>
      <c r="AW197" s="135">
        <v>137</v>
      </c>
      <c r="AX197" s="134">
        <f>VLOOKUP($A$1,Valores!$A$5:$EO$86,AW197,FALSE)</f>
        <v>1.1685562747153722</v>
      </c>
      <c r="AY197" s="135">
        <v>136</v>
      </c>
      <c r="AZ197" s="135">
        <f>VLOOKUP($A$1,rankings!$A$5:$EN$86,AY197,FALSE)</f>
        <v>79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-0.01</v>
      </c>
      <c r="Q198" s="164"/>
      <c r="R198" s="164"/>
      <c r="S198" s="160">
        <f t="shared" si="40"/>
        <v>0</v>
      </c>
      <c r="T198" s="160"/>
      <c r="U198" s="161">
        <f t="shared" si="41"/>
        <v>81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-1</v>
      </c>
      <c r="AW198" s="135">
        <v>138</v>
      </c>
      <c r="AX198" s="134">
        <f>VLOOKUP($A$1,Valores!$A$5:$EO$86,AW198,FALSE)</f>
        <v>0</v>
      </c>
      <c r="AY198" s="135">
        <v>137</v>
      </c>
      <c r="AZ198" s="135">
        <f>VLOOKUP($A$1,rankings!$A$5:$EN$86,AY198,FALSE)</f>
        <v>81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-0.01</v>
      </c>
      <c r="Q199" s="164"/>
      <c r="R199" s="164"/>
      <c r="S199" s="160">
        <f t="shared" si="40"/>
        <v>0</v>
      </c>
      <c r="T199" s="160"/>
      <c r="U199" s="161">
        <f t="shared" si="41"/>
        <v>53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-1</v>
      </c>
      <c r="AW199" s="135">
        <v>139</v>
      </c>
      <c r="AX199" s="134">
        <f>VLOOKUP($A$1,Valores!$A$5:$EO$86,AW199,FALSE)</f>
        <v>0</v>
      </c>
      <c r="AY199" s="135">
        <v>138</v>
      </c>
      <c r="AZ199" s="135">
        <f>VLOOKUP($A$1,rankings!$A$5:$EN$86,AY199,FALSE)</f>
        <v>53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-0.01</v>
      </c>
      <c r="Q200" s="164"/>
      <c r="R200" s="164"/>
      <c r="S200" s="160">
        <f t="shared" si="40"/>
        <v>0</v>
      </c>
      <c r="T200" s="160"/>
      <c r="U200" s="161">
        <f t="shared" si="41"/>
        <v>49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-1</v>
      </c>
      <c r="AW200" s="135">
        <v>140</v>
      </c>
      <c r="AX200" s="134">
        <f>VLOOKUP($A$1,Valores!$A$5:$EO$86,AW200,FALSE)</f>
        <v>0</v>
      </c>
      <c r="AY200" s="135">
        <v>139</v>
      </c>
      <c r="AZ200" s="135">
        <f>VLOOKUP($A$1,rankings!$A$5:$EN$86,AY200,FALSE)</f>
        <v>49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14.423679896958468</v>
      </c>
      <c r="T201" s="166"/>
      <c r="U201" s="167">
        <f t="shared" si="41"/>
        <v>73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14.423679896958468</v>
      </c>
      <c r="AY201" s="21">
        <v>34</v>
      </c>
      <c r="AZ201" s="135">
        <f>VLOOKUP($A$1,rankings!$A$5:$AH$86,AY201,FALSE)</f>
        <v>73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16.367713000000002</v>
      </c>
      <c r="Q202" s="162"/>
      <c r="R202" s="162"/>
      <c r="S202" s="160">
        <f t="shared" si="40"/>
        <v>1.2754888942040934</v>
      </c>
      <c r="T202" s="160"/>
      <c r="U202" s="161">
        <f t="shared" si="41"/>
        <v>70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16.367713000000002</v>
      </c>
      <c r="AW202" s="135">
        <v>141</v>
      </c>
      <c r="AX202" s="134">
        <f>VLOOKUP($A$1,Valores!$A$5:$EO$86,AW202,FALSE)</f>
        <v>1.2754888942040934</v>
      </c>
      <c r="AY202" s="135">
        <v>140</v>
      </c>
      <c r="AZ202" s="135">
        <f>VLOOKUP($A$1,rankings!$A$5:$EN$86,AY202,FALSE)</f>
        <v>70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26.496034999999992</v>
      </c>
      <c r="Q203" s="162"/>
      <c r="R203" s="162"/>
      <c r="S203" s="160">
        <f t="shared" si="40"/>
        <v>2.3375725122964131</v>
      </c>
      <c r="T203" s="160"/>
      <c r="U203" s="161">
        <f t="shared" si="41"/>
        <v>76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26.496034999999992</v>
      </c>
      <c r="AW203" s="135">
        <v>142</v>
      </c>
      <c r="AX203" s="134">
        <f>VLOOKUP($A$1,Valores!$A$5:$EO$86,AW203,FALSE)</f>
        <v>2.3375725122964131</v>
      </c>
      <c r="AY203" s="135">
        <v>141</v>
      </c>
      <c r="AZ203" s="135">
        <f>VLOOKUP($A$1,rankings!$A$5:$EN$86,AY203,FALSE)</f>
        <v>76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0.28465200000000002</v>
      </c>
      <c r="Q204" s="162"/>
      <c r="R204" s="162"/>
      <c r="S204" s="160">
        <f t="shared" si="40"/>
        <v>0</v>
      </c>
      <c r="T204" s="160"/>
      <c r="U204" s="161">
        <f t="shared" si="41"/>
        <v>82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0.28465200000000002</v>
      </c>
      <c r="AW204" s="135">
        <v>143</v>
      </c>
      <c r="AX204" s="134">
        <f>VLOOKUP($A$1,Valores!$A$5:$EO$86,AW204,FALSE)</f>
        <v>0</v>
      </c>
      <c r="AY204" s="135">
        <v>142</v>
      </c>
      <c r="AZ204" s="135">
        <f>VLOOKUP($A$1,rankings!$A$5:$EN$86,AY204,FALSE)</f>
        <v>82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138.32749999999999</v>
      </c>
      <c r="R205" s="170"/>
      <c r="S205" s="160">
        <f t="shared" si="40"/>
        <v>0</v>
      </c>
      <c r="T205" s="160"/>
      <c r="U205" s="161">
        <f t="shared" si="41"/>
        <v>48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138.32749999999999</v>
      </c>
      <c r="AW205" s="135">
        <v>144</v>
      </c>
      <c r="AX205" s="134">
        <f>VLOOKUP($A$1,Valores!$A$5:$EO$86,AW205,FALSE)</f>
        <v>0</v>
      </c>
      <c r="AY205" s="135">
        <v>143</v>
      </c>
      <c r="AZ205" s="135">
        <f>VLOOKUP($A$1,rankings!$A$5:$EN$86,AY205,FALSE)</f>
        <v>48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115.59499999999998</v>
      </c>
      <c r="R206" s="171"/>
      <c r="S206" s="168">
        <f t="shared" si="40"/>
        <v>68.505338078291842</v>
      </c>
      <c r="T206" s="168"/>
      <c r="U206" s="169">
        <f t="shared" si="41"/>
        <v>26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115.59499999999998</v>
      </c>
      <c r="AW206" s="135">
        <v>145</v>
      </c>
      <c r="AX206" s="134">
        <f>VLOOKUP($A$1,Valores!$A$5:$EO$86,AW206,FALSE)</f>
        <v>68.505338078291842</v>
      </c>
      <c r="AY206" s="135">
        <v>144</v>
      </c>
      <c r="AZ206" s="135">
        <f>VLOOKUP($A$1,rankings!$A$5:$EN$86,AY206,FALSE)</f>
        <v>26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2021-11-07T02:40:12Z</dcterms:modified>
</cp:coreProperties>
</file>